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PW\Extreme Weather Reports\Report 2019 - Dorian\"/>
    </mc:Choice>
  </mc:AlternateContent>
  <xr:revisionPtr revIDLastSave="0" documentId="13_ncr:1_{D722885B-73E4-454B-A214-2966E3F23BF4}" xr6:coauthVersionLast="41" xr6:coauthVersionMax="41" xr10:uidLastSave="{00000000-0000-0000-0000-000000000000}"/>
  <bookViews>
    <workbookView xWindow="-120" yWindow="-120" windowWidth="24240" windowHeight="13140" xr2:uid="{669D29C4-17A6-4C9E-AFFB-8A7E01BA723C}"/>
  </bookViews>
  <sheets>
    <sheet name="Contents" sheetId="2" r:id="rId1"/>
    <sheet name="1" sheetId="19" r:id="rId2"/>
    <sheet name="Sheet1" sheetId="12" state="hidden" r:id="rId3"/>
    <sheet name="Sheet2" sheetId="1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6" i="19" l="1"/>
  <c r="D188" i="19"/>
  <c r="D185" i="19"/>
  <c r="D176" i="19"/>
  <c r="D155" i="19"/>
  <c r="D153" i="19"/>
  <c r="D152" i="19"/>
  <c r="D151" i="19"/>
  <c r="D147" i="19"/>
  <c r="D145" i="19"/>
  <c r="D143" i="19"/>
  <c r="D139" i="19"/>
  <c r="D138" i="19"/>
  <c r="D131" i="19"/>
  <c r="D126" i="19"/>
  <c r="D118" i="19"/>
  <c r="D116" i="19"/>
  <c r="D109" i="19"/>
  <c r="D105" i="19"/>
  <c r="D103" i="19"/>
  <c r="D98" i="19"/>
  <c r="D97" i="19"/>
  <c r="D88" i="19"/>
  <c r="D87" i="19"/>
  <c r="D85" i="19"/>
  <c r="D73" i="19"/>
  <c r="D48" i="19"/>
  <c r="D187" i="19"/>
  <c r="D179" i="19"/>
  <c r="D171" i="19"/>
  <c r="D170" i="19"/>
  <c r="D168" i="19"/>
  <c r="D160" i="19"/>
  <c r="D154" i="19"/>
  <c r="D149" i="19"/>
  <c r="D142" i="19"/>
  <c r="D140" i="19"/>
  <c r="D137" i="19"/>
  <c r="D136" i="19"/>
  <c r="D133" i="19"/>
  <c r="D130" i="19"/>
  <c r="D129" i="19"/>
  <c r="D127" i="19"/>
  <c r="D125" i="19"/>
  <c r="D124" i="19"/>
  <c r="D121" i="19"/>
  <c r="D119" i="19"/>
  <c r="D117" i="19"/>
  <c r="D114" i="19"/>
  <c r="D113" i="19"/>
  <c r="D112" i="19"/>
  <c r="D111" i="19"/>
  <c r="D110" i="19"/>
  <c r="D104" i="19"/>
  <c r="D102" i="19"/>
  <c r="D101" i="19"/>
  <c r="D100" i="19"/>
  <c r="D99" i="19"/>
  <c r="D96" i="19"/>
  <c r="D95" i="19"/>
  <c r="D94" i="19"/>
  <c r="D93" i="19"/>
  <c r="D92" i="19"/>
  <c r="D90" i="19"/>
  <c r="D89" i="19"/>
  <c r="D86" i="19"/>
  <c r="D84" i="19"/>
  <c r="D83" i="19"/>
  <c r="D82" i="19"/>
  <c r="D81" i="19"/>
  <c r="D80" i="19"/>
  <c r="D77" i="19"/>
  <c r="D76" i="19"/>
  <c r="D74" i="19"/>
  <c r="D69" i="19"/>
  <c r="D68" i="19"/>
  <c r="D66" i="19"/>
  <c r="D65" i="19"/>
  <c r="D64" i="19"/>
  <c r="D63" i="19"/>
  <c r="D58" i="19"/>
  <c r="D57" i="19"/>
  <c r="D56" i="19"/>
  <c r="D55" i="19"/>
  <c r="D52" i="19"/>
  <c r="D51" i="19"/>
  <c r="D50" i="19"/>
  <c r="D47" i="19"/>
  <c r="D46" i="19"/>
  <c r="D45" i="19"/>
  <c r="D44" i="19"/>
  <c r="D43" i="19"/>
  <c r="D42" i="19"/>
  <c r="D40" i="19"/>
  <c r="D39" i="19"/>
  <c r="D37" i="19"/>
  <c r="D35" i="19"/>
  <c r="D34" i="19"/>
  <c r="D32" i="19"/>
  <c r="D31" i="19"/>
  <c r="D28" i="19"/>
  <c r="D27" i="19"/>
  <c r="D24" i="19"/>
  <c r="D23" i="19"/>
  <c r="D22" i="19"/>
  <c r="D21" i="19"/>
  <c r="D16" i="19"/>
  <c r="D14" i="19"/>
  <c r="D186" i="19"/>
  <c r="D184" i="19"/>
  <c r="D177" i="19"/>
  <c r="D174" i="19"/>
  <c r="D144" i="19"/>
  <c r="D122" i="19"/>
  <c r="D108" i="19"/>
  <c r="D107" i="19"/>
  <c r="D91" i="19"/>
  <c r="D79" i="19"/>
  <c r="D78" i="19"/>
  <c r="D72" i="19"/>
  <c r="D71" i="19"/>
  <c r="D70" i="19"/>
  <c r="D67" i="19"/>
  <c r="D62" i="19"/>
  <c r="D61" i="19"/>
  <c r="D60" i="19"/>
  <c r="D59" i="19"/>
  <c r="D54" i="19"/>
  <c r="D53" i="19"/>
  <c r="D49" i="19"/>
  <c r="D36" i="19"/>
  <c r="D33" i="19"/>
  <c r="D30" i="19"/>
  <c r="D29" i="19"/>
  <c r="D26" i="19"/>
  <c r="D25" i="19"/>
  <c r="D20" i="19"/>
  <c r="D19" i="19"/>
  <c r="D18" i="19"/>
  <c r="D17" i="19"/>
  <c r="D15" i="19"/>
  <c r="D183" i="19"/>
  <c r="D181" i="19"/>
  <c r="D180" i="19"/>
  <c r="D178" i="19"/>
  <c r="D175" i="19"/>
  <c r="D167" i="19"/>
  <c r="D165" i="19"/>
  <c r="D164" i="19"/>
  <c r="D148" i="19"/>
  <c r="D146" i="19"/>
  <c r="D134" i="19"/>
  <c r="D132" i="19"/>
  <c r="D120" i="19"/>
  <c r="D75" i="19"/>
  <c r="D190" i="19"/>
  <c r="D182" i="19"/>
  <c r="D173" i="19"/>
  <c r="D163" i="19"/>
  <c r="D161" i="19"/>
  <c r="D159" i="19"/>
  <c r="D166" i="19"/>
  <c r="D141" i="19"/>
  <c r="D128" i="19"/>
  <c r="D123" i="19"/>
  <c r="D150" i="19"/>
  <c r="D106" i="19"/>
  <c r="D189" i="19"/>
  <c r="D172" i="19"/>
  <c r="D169" i="19"/>
  <c r="D162" i="19"/>
  <c r="D158" i="19"/>
  <c r="D157" i="19"/>
  <c r="D135" i="19"/>
  <c r="D115" i="19"/>
  <c r="D41" i="19"/>
  <c r="D38" i="19"/>
  <c r="M70" i="13" l="1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7" i="13"/>
  <c r="I26" i="13"/>
  <c r="I25" i="13"/>
  <c r="I24" i="13"/>
  <c r="I23" i="13"/>
  <c r="I22" i="13"/>
  <c r="I21" i="13"/>
  <c r="I20" i="13"/>
  <c r="I19" i="13"/>
  <c r="I17" i="13"/>
  <c r="I16" i="13"/>
  <c r="I15" i="13"/>
  <c r="I14" i="13"/>
  <c r="I13" i="13"/>
  <c r="I12" i="13"/>
  <c r="I10" i="13"/>
  <c r="I9" i="13"/>
  <c r="I8" i="13"/>
  <c r="I7" i="13"/>
  <c r="I5" i="13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</calcChain>
</file>

<file path=xl/sharedStrings.xml><?xml version="1.0" encoding="utf-8"?>
<sst xmlns="http://schemas.openxmlformats.org/spreadsheetml/2006/main" count="925" uniqueCount="734">
  <si>
    <t>Source: GHCN Daily Station Data</t>
  </si>
  <si>
    <t>Tab 1</t>
  </si>
  <si>
    <t xml:space="preserve">This spreadsheet contains data for the maps and graphs that appear in the following Society of Actuaries' Report: </t>
  </si>
  <si>
    <t>zcu19</t>
  </si>
  <si>
    <t xml:space="preserve">886-4 </t>
  </si>
  <si>
    <t xml:space="preserve">896-6 </t>
  </si>
  <si>
    <t xml:space="preserve">883-4 </t>
  </si>
  <si>
    <t xml:space="preserve">896-2 </t>
  </si>
  <si>
    <t xml:space="preserve">897-4 </t>
  </si>
  <si>
    <t xml:space="preserve">900-6 </t>
  </si>
  <si>
    <t xml:space="preserve">885-4 </t>
  </si>
  <si>
    <t xml:space="preserve">886-0 </t>
  </si>
  <si>
    <t xml:space="preserve">921-0 </t>
  </si>
  <si>
    <t xml:space="preserve">922-2 </t>
  </si>
  <si>
    <t xml:space="preserve">894-4 </t>
  </si>
  <si>
    <t xml:space="preserve">900-0 </t>
  </si>
  <si>
    <t xml:space="preserve">918-0 </t>
  </si>
  <si>
    <t xml:space="preserve">899-6 </t>
  </si>
  <si>
    <t xml:space="preserve">911-0 </t>
  </si>
  <si>
    <t xml:space="preserve">904-2 </t>
  </si>
  <si>
    <t xml:space="preserve">910-2 </t>
  </si>
  <si>
    <t xml:space="preserve">895-6 </t>
  </si>
  <si>
    <t xml:space="preserve">913-4 </t>
  </si>
  <si>
    <t xml:space="preserve">905-2 </t>
  </si>
  <si>
    <t xml:space="preserve">906-0 </t>
  </si>
  <si>
    <t xml:space="preserve">926-6 </t>
  </si>
  <si>
    <t xml:space="preserve">929-0 </t>
  </si>
  <si>
    <t xml:space="preserve">911-4 </t>
  </si>
  <si>
    <t xml:space="preserve">914-4 </t>
  </si>
  <si>
    <t xml:space="preserve">914-6 </t>
  </si>
  <si>
    <t xml:space="preserve">923-0 </t>
  </si>
  <si>
    <t xml:space="preserve">912-0 </t>
  </si>
  <si>
    <t xml:space="preserve">920-4 </t>
  </si>
  <si>
    <t xml:space="preserve">927-2 </t>
  </si>
  <si>
    <t xml:space="preserve">929-6 </t>
  </si>
  <si>
    <t xml:space="preserve">914-0 </t>
  </si>
  <si>
    <t xml:space="preserve">930-0 </t>
  </si>
  <si>
    <t xml:space="preserve">910-0 </t>
  </si>
  <si>
    <t xml:space="preserve">928-0 </t>
  </si>
  <si>
    <t xml:space="preserve">925-6 </t>
  </si>
  <si>
    <t xml:space="preserve">914-2 </t>
  </si>
  <si>
    <t xml:space="preserve">916-0 </t>
  </si>
  <si>
    <t xml:space="preserve">931-6 </t>
  </si>
  <si>
    <t xml:space="preserve">935-0 </t>
  </si>
  <si>
    <t xml:space="preserve">916-4 </t>
  </si>
  <si>
    <t xml:space="preserve">915-0 </t>
  </si>
  <si>
    <t xml:space="preserve">927-4 </t>
  </si>
  <si>
    <t xml:space="preserve">926-2 </t>
  </si>
  <si>
    <t xml:space="preserve">901-0 </t>
  </si>
  <si>
    <t xml:space="preserve">898-6 </t>
  </si>
  <si>
    <t xml:space="preserve">892-0 </t>
  </si>
  <si>
    <t xml:space="preserve">902-4 </t>
  </si>
  <si>
    <t xml:space="preserve">901-6 </t>
  </si>
  <si>
    <t xml:space="preserve">871-4 </t>
  </si>
  <si>
    <t xml:space="preserve">897-0 </t>
  </si>
  <si>
    <t xml:space="preserve">867-2 </t>
  </si>
  <si>
    <t xml:space="preserve">891-6 </t>
  </si>
  <si>
    <t xml:space="preserve">869-4 </t>
  </si>
  <si>
    <t xml:space="preserve">877-2 </t>
  </si>
  <si>
    <t xml:space="preserve">864-2 </t>
  </si>
  <si>
    <t xml:space="preserve">873-2 </t>
  </si>
  <si>
    <t xml:space="preserve">879-4 </t>
  </si>
  <si>
    <t xml:space="preserve">862-0 </t>
  </si>
  <si>
    <t xml:space="preserve">872-2 </t>
  </si>
  <si>
    <t xml:space="preserve">882-2 </t>
  </si>
  <si>
    <t xml:space="preserve">884-6 </t>
  </si>
  <si>
    <t xml:space="preserve">868-6 </t>
  </si>
  <si>
    <t xml:space="preserve">870-0 </t>
  </si>
  <si>
    <t xml:space="preserve">882-6 </t>
  </si>
  <si>
    <t xml:space="preserve">885-6 </t>
  </si>
  <si>
    <t xml:space="preserve">895-4 </t>
  </si>
  <si>
    <t xml:space="preserve">883-6 </t>
  </si>
  <si>
    <t xml:space="preserve">905-0 </t>
  </si>
  <si>
    <t xml:space="preserve">907-6 </t>
  </si>
  <si>
    <t xml:space="preserve">893-0 </t>
  </si>
  <si>
    <t xml:space="preserve">896-0 </t>
  </si>
  <si>
    <t xml:space="preserve">890-2 </t>
  </si>
  <si>
    <t xml:space="preserve">888-0 </t>
  </si>
  <si>
    <t xml:space="preserve">890-6 </t>
  </si>
  <si>
    <t xml:space="preserve">902-6 </t>
  </si>
  <si>
    <t xml:space="preserve">877-4 </t>
  </si>
  <si>
    <t xml:space="preserve">902-2 </t>
  </si>
  <si>
    <t xml:space="preserve">905-6 </t>
  </si>
  <si>
    <t xml:space="preserve">853-2 </t>
  </si>
  <si>
    <t xml:space="preserve">851-4 </t>
  </si>
  <si>
    <t xml:space="preserve">835-2 </t>
  </si>
  <si>
    <t xml:space="preserve">845-0 </t>
  </si>
  <si>
    <t xml:space="preserve">834-0 </t>
  </si>
  <si>
    <t xml:space="preserve">843-4 </t>
  </si>
  <si>
    <t xml:space="preserve">842-4 </t>
  </si>
  <si>
    <t xml:space="preserve">847-0 </t>
  </si>
  <si>
    <t xml:space="preserve">830-6 </t>
  </si>
  <si>
    <t xml:space="preserve">833-0 </t>
  </si>
  <si>
    <t xml:space="preserve">848-2 </t>
  </si>
  <si>
    <t xml:space="preserve">842-2 </t>
  </si>
  <si>
    <t xml:space="preserve">855-4 </t>
  </si>
  <si>
    <t xml:space="preserve">859-2 </t>
  </si>
  <si>
    <t xml:space="preserve">832-6 </t>
  </si>
  <si>
    <t xml:space="preserve">835-4 </t>
  </si>
  <si>
    <t xml:space="preserve">841-0 </t>
  </si>
  <si>
    <t xml:space="preserve">838-0 </t>
  </si>
  <si>
    <t xml:space="preserve">853-4 </t>
  </si>
  <si>
    <t xml:space="preserve">854-2 </t>
  </si>
  <si>
    <t xml:space="preserve">833-6 </t>
  </si>
  <si>
    <t xml:space="preserve">834-6 </t>
  </si>
  <si>
    <t xml:space="preserve">847-2 </t>
  </si>
  <si>
    <t xml:space="preserve">857-2 </t>
  </si>
  <si>
    <t xml:space="preserve">852-4 </t>
  </si>
  <si>
    <t xml:space="preserve">845-6 </t>
  </si>
  <si>
    <t xml:space="preserve">860-0 </t>
  </si>
  <si>
    <t xml:space="preserve">839-4 </t>
  </si>
  <si>
    <t xml:space="preserve">848-0 </t>
  </si>
  <si>
    <t xml:space="preserve">819-0 </t>
  </si>
  <si>
    <t xml:space="preserve">850-2 </t>
  </si>
  <si>
    <t xml:space="preserve">818-6 </t>
  </si>
  <si>
    <t xml:space="preserve">844-0 </t>
  </si>
  <si>
    <t xml:space="preserve">817-6 </t>
  </si>
  <si>
    <t xml:space="preserve">819-4 </t>
  </si>
  <si>
    <t xml:space="preserve">803-6 </t>
  </si>
  <si>
    <t xml:space="preserve">815-0 </t>
  </si>
  <si>
    <t xml:space="preserve">825-0 </t>
  </si>
  <si>
    <t xml:space="preserve">831-0 </t>
  </si>
  <si>
    <t xml:space="preserve">821-4 </t>
  </si>
  <si>
    <t xml:space="preserve">837-6 </t>
  </si>
  <si>
    <t xml:space="preserve">819-2 </t>
  </si>
  <si>
    <t xml:space="preserve">846-4 </t>
  </si>
  <si>
    <t xml:space="preserve">837-0 </t>
  </si>
  <si>
    <t xml:space="preserve">839-2 </t>
  </si>
  <si>
    <t xml:space="preserve">841-6 </t>
  </si>
  <si>
    <t xml:space="preserve">847-6 </t>
  </si>
  <si>
    <t xml:space="preserve">839-6 </t>
  </si>
  <si>
    <t xml:space="preserve">845-4 </t>
  </si>
  <si>
    <t xml:space="preserve">829-0 </t>
  </si>
  <si>
    <t xml:space="preserve">854-0 </t>
  </si>
  <si>
    <t xml:space="preserve">864-4 </t>
  </si>
  <si>
    <t xml:space="preserve">854-6 </t>
  </si>
  <si>
    <t xml:space="preserve">864-6 </t>
  </si>
  <si>
    <t xml:space="preserve">856-0 </t>
  </si>
  <si>
    <t xml:space="preserve">863-2 </t>
  </si>
  <si>
    <t xml:space="preserve">872-4 </t>
  </si>
  <si>
    <t xml:space="preserve">875-2 </t>
  </si>
  <si>
    <t xml:space="preserve">862-4 </t>
  </si>
  <si>
    <t xml:space="preserve">865-2 </t>
  </si>
  <si>
    <t xml:space="preserve">879-6 </t>
  </si>
  <si>
    <t xml:space="preserve">884-0 </t>
  </si>
  <si>
    <t xml:space="preserve">878-2 </t>
  </si>
  <si>
    <t xml:space="preserve">880-2 </t>
  </si>
  <si>
    <t xml:space="preserve">887-2 </t>
  </si>
  <si>
    <t xml:space="preserve">878-4 </t>
  </si>
  <si>
    <t xml:space="preserve">887-4 </t>
  </si>
  <si>
    <t xml:space="preserve">889-6 </t>
  </si>
  <si>
    <t xml:space="preserve">880-0 </t>
  </si>
  <si>
    <t xml:space="preserve">886-6 </t>
  </si>
  <si>
    <t xml:space="preserve">904-0 </t>
  </si>
  <si>
    <t xml:space="preserve">907-0 </t>
  </si>
  <si>
    <t xml:space="preserve">900-4 </t>
  </si>
  <si>
    <t xml:space="preserve">903-2 </t>
  </si>
  <si>
    <t xml:space="preserve">904-6 </t>
  </si>
  <si>
    <t xml:space="preserve">912-2 </t>
  </si>
  <si>
    <t xml:space="preserve">903-4 </t>
  </si>
  <si>
    <t xml:space="preserve">922-4 </t>
  </si>
  <si>
    <t xml:space="preserve">910-4 </t>
  </si>
  <si>
    <t xml:space="preserve">920-0 </t>
  </si>
  <si>
    <t xml:space="preserve">925-2 </t>
  </si>
  <si>
    <t xml:space="preserve">919-6 </t>
  </si>
  <si>
    <t xml:space="preserve">918-2 </t>
  </si>
  <si>
    <t xml:space="preserve">922-0 </t>
  </si>
  <si>
    <t xml:space="preserve">917-6 </t>
  </si>
  <si>
    <t xml:space="preserve">918-6 </t>
  </si>
  <si>
    <t xml:space="preserve">924-6 </t>
  </si>
  <si>
    <t xml:space="preserve">917-4 </t>
  </si>
  <si>
    <t xml:space="preserve">919-0 </t>
  </si>
  <si>
    <t xml:space="preserve">923-2 </t>
  </si>
  <si>
    <t xml:space="preserve">921-6 </t>
  </si>
  <si>
    <t xml:space="preserve">920-6 </t>
  </si>
  <si>
    <t xml:space="preserve">930-6 </t>
  </si>
  <si>
    <t xml:space="preserve">924-4 </t>
  </si>
  <si>
    <t xml:space="preserve">926-4 </t>
  </si>
  <si>
    <t xml:space="preserve">925-0 </t>
  </si>
  <si>
    <t xml:space="preserve">916-6 </t>
  </si>
  <si>
    <t xml:space="preserve">924-0 </t>
  </si>
  <si>
    <t xml:space="preserve">909-0 </t>
  </si>
  <si>
    <t xml:space="preserve">922-6 </t>
  </si>
  <si>
    <t xml:space="preserve">919-2 </t>
  </si>
  <si>
    <t>open</t>
  </si>
  <si>
    <t>high</t>
  </si>
  <si>
    <t>low</t>
  </si>
  <si>
    <t>last</t>
  </si>
  <si>
    <t>soybean sept zsu19</t>
  </si>
  <si>
    <t xml:space="preserve">420-2 </t>
  </si>
  <si>
    <t xml:space="preserve">437-0 </t>
  </si>
  <si>
    <t xml:space="preserve">419-6 </t>
  </si>
  <si>
    <t xml:space="preserve">436-6 </t>
  </si>
  <si>
    <t xml:space="preserve">416-0 </t>
  </si>
  <si>
    <t xml:space="preserve">421-0 </t>
  </si>
  <si>
    <t xml:space="preserve">413-2 </t>
  </si>
  <si>
    <t xml:space="preserve">419-0 </t>
  </si>
  <si>
    <t xml:space="preserve">429-0 </t>
  </si>
  <si>
    <t xml:space="preserve">429-4 </t>
  </si>
  <si>
    <t xml:space="preserve">413-4 </t>
  </si>
  <si>
    <t xml:space="preserve">415-4 </t>
  </si>
  <si>
    <t xml:space="preserve">445-4 </t>
  </si>
  <si>
    <t xml:space="preserve">460-0 </t>
  </si>
  <si>
    <t xml:space="preserve">420-6 </t>
  </si>
  <si>
    <t xml:space="preserve">424-6 </t>
  </si>
  <si>
    <t xml:space="preserve">449-2 </t>
  </si>
  <si>
    <t xml:space="preserve">451-4 </t>
  </si>
  <si>
    <t xml:space="preserve">445-2 </t>
  </si>
  <si>
    <t xml:space="preserve">445-6 </t>
  </si>
  <si>
    <t xml:space="preserve">452-0 </t>
  </si>
  <si>
    <t xml:space="preserve">452-4 </t>
  </si>
  <si>
    <t xml:space="preserve">446-4 </t>
  </si>
  <si>
    <t xml:space="preserve">449-4 </t>
  </si>
  <si>
    <t xml:space="preserve">455-6 </t>
  </si>
  <si>
    <t xml:space="preserve">458-2 </t>
  </si>
  <si>
    <t xml:space="preserve">453-0 </t>
  </si>
  <si>
    <t xml:space="preserve">447-4 </t>
  </si>
  <si>
    <t xml:space="preserve">453-4 </t>
  </si>
  <si>
    <t xml:space="preserve">446-0 </t>
  </si>
  <si>
    <t xml:space="preserve">451-6 </t>
  </si>
  <si>
    <t xml:space="preserve">457-0 </t>
  </si>
  <si>
    <t xml:space="preserve">447-0 </t>
  </si>
  <si>
    <t xml:space="preserve">446-2 </t>
  </si>
  <si>
    <t xml:space="preserve">455-2 </t>
  </si>
  <si>
    <t xml:space="preserve">442-0 </t>
  </si>
  <si>
    <t xml:space="preserve">454-6 </t>
  </si>
  <si>
    <t xml:space="preserve">455-4 </t>
  </si>
  <si>
    <t xml:space="preserve">443-0 </t>
  </si>
  <si>
    <t xml:space="preserve">462-4 </t>
  </si>
  <si>
    <t xml:space="preserve">464-6 </t>
  </si>
  <si>
    <t xml:space="preserve">463-0 </t>
  </si>
  <si>
    <t xml:space="preserve">468-6 </t>
  </si>
  <si>
    <t xml:space="preserve">461-4 </t>
  </si>
  <si>
    <t xml:space="preserve">447-2 </t>
  </si>
  <si>
    <t xml:space="preserve">438-0 </t>
  </si>
  <si>
    <t xml:space="preserve">448-0 </t>
  </si>
  <si>
    <t xml:space="preserve">437-6 </t>
  </si>
  <si>
    <t xml:space="preserve">447-6 </t>
  </si>
  <si>
    <t xml:space="preserve">436-2 </t>
  </si>
  <si>
    <t xml:space="preserve">442-4 </t>
  </si>
  <si>
    <t xml:space="preserve">432-4 </t>
  </si>
  <si>
    <t xml:space="preserve">438-2 </t>
  </si>
  <si>
    <t xml:space="preserve">423-4 </t>
  </si>
  <si>
    <t xml:space="preserve">416-6 </t>
  </si>
  <si>
    <t xml:space="preserve">421-4 </t>
  </si>
  <si>
    <t xml:space="preserve">417-4 </t>
  </si>
  <si>
    <t xml:space="preserve">424-0 </t>
  </si>
  <si>
    <t xml:space="preserve">430-0 </t>
  </si>
  <si>
    <t xml:space="preserve">423-6 </t>
  </si>
  <si>
    <t xml:space="preserve">424-2 </t>
  </si>
  <si>
    <t xml:space="preserve">430-4 </t>
  </si>
  <si>
    <t xml:space="preserve">416-4 </t>
  </si>
  <si>
    <t xml:space="preserve">433-6 </t>
  </si>
  <si>
    <t xml:space="preserve">434-0 </t>
  </si>
  <si>
    <t xml:space="preserve">421-6 </t>
  </si>
  <si>
    <t xml:space="preserve">445-0 </t>
  </si>
  <si>
    <t xml:space="preserve">431-0 </t>
  </si>
  <si>
    <t xml:space="preserve">434-6 </t>
  </si>
  <si>
    <t xml:space="preserve">435-2 </t>
  </si>
  <si>
    <t xml:space="preserve">439-6 </t>
  </si>
  <si>
    <t xml:space="preserve">427-4 </t>
  </si>
  <si>
    <t xml:space="preserve">443-6 </t>
  </si>
  <si>
    <t xml:space="preserve">436-0 </t>
  </si>
  <si>
    <t xml:space="preserve">422-6 </t>
  </si>
  <si>
    <t xml:space="preserve">438-6 </t>
  </si>
  <si>
    <t xml:space="preserve">428-0 </t>
  </si>
  <si>
    <t xml:space="preserve">415-2 </t>
  </si>
  <si>
    <t xml:space="preserve">399-2 </t>
  </si>
  <si>
    <t xml:space="preserve">413-0 </t>
  </si>
  <si>
    <t xml:space="preserve">398-2 </t>
  </si>
  <si>
    <t xml:space="preserve">412-4 </t>
  </si>
  <si>
    <t xml:space="preserve">403-0 </t>
  </si>
  <si>
    <t xml:space="preserve">407-6 </t>
  </si>
  <si>
    <t xml:space="preserve">395-6 </t>
  </si>
  <si>
    <t xml:space="preserve">398-4 </t>
  </si>
  <si>
    <t xml:space="preserve">402-0 </t>
  </si>
  <si>
    <t xml:space="preserve">405-2 </t>
  </si>
  <si>
    <t xml:space="preserve">395-4 </t>
  </si>
  <si>
    <t xml:space="preserve">403-6 </t>
  </si>
  <si>
    <t xml:space="preserve">400-0 </t>
  </si>
  <si>
    <t xml:space="preserve">406-4 </t>
  </si>
  <si>
    <t xml:space="preserve">399-4 </t>
  </si>
  <si>
    <t xml:space="preserve">402-6 </t>
  </si>
  <si>
    <t xml:space="preserve">393-0 </t>
  </si>
  <si>
    <t xml:space="preserve">392-6 </t>
  </si>
  <si>
    <t xml:space="preserve">396-6 </t>
  </si>
  <si>
    <t xml:space="preserve">388-0 </t>
  </si>
  <si>
    <t xml:space="preserve">392-0 </t>
  </si>
  <si>
    <t xml:space="preserve">390-4 </t>
  </si>
  <si>
    <t xml:space="preserve">377-6 </t>
  </si>
  <si>
    <t xml:space="preserve">388-4 </t>
  </si>
  <si>
    <t xml:space="preserve">377-4 </t>
  </si>
  <si>
    <t xml:space="preserve">387-0 </t>
  </si>
  <si>
    <t xml:space="preserve">388-2 </t>
  </si>
  <si>
    <t xml:space="preserve">376-6 </t>
  </si>
  <si>
    <t xml:space="preserve">378-2 </t>
  </si>
  <si>
    <t xml:space="preserve">369-4 </t>
  </si>
  <si>
    <t xml:space="preserve">379-2 </t>
  </si>
  <si>
    <t xml:space="preserve">377-2 </t>
  </si>
  <si>
    <t xml:space="preserve">360-2 </t>
  </si>
  <si>
    <t xml:space="preserve">366-4 </t>
  </si>
  <si>
    <t xml:space="preserve">352-4 </t>
  </si>
  <si>
    <t xml:space="preserve">365-6 </t>
  </si>
  <si>
    <t xml:space="preserve">362-4 </t>
  </si>
  <si>
    <t xml:space="preserve">364-0 </t>
  </si>
  <si>
    <t xml:space="preserve">354-6 </t>
  </si>
  <si>
    <t xml:space="preserve">361-0 </t>
  </si>
  <si>
    <t xml:space="preserve">370-2 </t>
  </si>
  <si>
    <t xml:space="preserve">370-6 </t>
  </si>
  <si>
    <t xml:space="preserve">362-0 </t>
  </si>
  <si>
    <t xml:space="preserve">375-0 </t>
  </si>
  <si>
    <t xml:space="preserve">375-6 </t>
  </si>
  <si>
    <t xml:space="preserve">372-2 </t>
  </si>
  <si>
    <t xml:space="preserve">372-4 </t>
  </si>
  <si>
    <t xml:space="preserve">375-4 </t>
  </si>
  <si>
    <t xml:space="preserve">374-0 </t>
  </si>
  <si>
    <t xml:space="preserve">367-0 </t>
  </si>
  <si>
    <t xml:space="preserve">363-4 </t>
  </si>
  <si>
    <t xml:space="preserve">371-6 </t>
  </si>
  <si>
    <t xml:space="preserve">378-4 </t>
  </si>
  <si>
    <t xml:space="preserve">373-2 </t>
  </si>
  <si>
    <t xml:space="preserve">unch </t>
  </si>
  <si>
    <t xml:space="preserve">376-2 </t>
  </si>
  <si>
    <t xml:space="preserve">370-0 </t>
  </si>
  <si>
    <t xml:space="preserve">371-2 </t>
  </si>
  <si>
    <t xml:space="preserve">366-6 </t>
  </si>
  <si>
    <t xml:space="preserve">370-4 </t>
  </si>
  <si>
    <t xml:space="preserve">371-0 </t>
  </si>
  <si>
    <t xml:space="preserve">365-2 </t>
  </si>
  <si>
    <t xml:space="preserve">365-0 </t>
  </si>
  <si>
    <t xml:space="preserve">368-4 </t>
  </si>
  <si>
    <t xml:space="preserve">360-0 </t>
  </si>
  <si>
    <t xml:space="preserve">365-4 </t>
  </si>
  <si>
    <t xml:space="preserve">368-0 </t>
  </si>
  <si>
    <t xml:space="preserve">369-0 </t>
  </si>
  <si>
    <t xml:space="preserve">363-0 </t>
  </si>
  <si>
    <t xml:space="preserve">364-2 </t>
  </si>
  <si>
    <t xml:space="preserve">368-2 </t>
  </si>
  <si>
    <t xml:space="preserve">375-2 </t>
  </si>
  <si>
    <t xml:space="preserve">374-6 </t>
  </si>
  <si>
    <t xml:space="preserve">373-6 </t>
  </si>
  <si>
    <t xml:space="preserve">377-0 </t>
  </si>
  <si>
    <t xml:space="preserve">379-0 </t>
  </si>
  <si>
    <t xml:space="preserve">374-2 </t>
  </si>
  <si>
    <t xml:space="preserve">376-0 </t>
  </si>
  <si>
    <t xml:space="preserve">380-6 </t>
  </si>
  <si>
    <t xml:space="preserve">378-0 </t>
  </si>
  <si>
    <t xml:space="preserve">379-4 </t>
  </si>
  <si>
    <t xml:space="preserve">379-6 </t>
  </si>
  <si>
    <t xml:space="preserve">373-0 </t>
  </si>
  <si>
    <t xml:space="preserve">380-2 </t>
  </si>
  <si>
    <t xml:space="preserve">381-6 </t>
  </si>
  <si>
    <t xml:space="preserve">382-0 </t>
  </si>
  <si>
    <t xml:space="preserve">383-6 </t>
  </si>
  <si>
    <t xml:space="preserve">382-4 </t>
  </si>
  <si>
    <t xml:space="preserve">378-6 </t>
  </si>
  <si>
    <t xml:space="preserve">380-4 </t>
  </si>
  <si>
    <t xml:space="preserve">380-0 </t>
  </si>
  <si>
    <t xml:space="preserve">381-2 </t>
  </si>
  <si>
    <t>corn sept 19</t>
  </si>
  <si>
    <t>Lat</t>
  </si>
  <si>
    <t>Lon</t>
  </si>
  <si>
    <t>Station ID</t>
  </si>
  <si>
    <t>Rainfall</t>
  </si>
  <si>
    <t>or State</t>
  </si>
  <si>
    <t>N</t>
  </si>
  <si>
    <t>E</t>
  </si>
  <si>
    <t>NS ST MARGARET'S BAY</t>
  </si>
  <si>
    <t>Actuarial Weather Extremes: Rainfall Totals for Hurricane Dorian</t>
  </si>
  <si>
    <t>Rainfall Totals for Hurricane Dorian</t>
  </si>
  <si>
    <t>This data was used in Table 1 and Figure 1</t>
  </si>
  <si>
    <t>SC GEORGETOWN CO AP</t>
  </si>
  <si>
    <t>SC MCCLELLANVILLE 7 NE</t>
  </si>
  <si>
    <t>SC N MYRTLE BCH AP</t>
  </si>
  <si>
    <t>NC WILMINGTON 8.0 ENE</t>
  </si>
  <si>
    <t>SC PAWLEYS ISLAND 5.6 NNE</t>
  </si>
  <si>
    <t>NC WILMINGTON INTL AP</t>
  </si>
  <si>
    <t>NC MOUNT OLIVE 2.4 SW</t>
  </si>
  <si>
    <t>NC WILMINGTON 7 SE</t>
  </si>
  <si>
    <t>NC PERRYTOWN</t>
  </si>
  <si>
    <t>NC JAMESVILLE 6.1 SW</t>
  </si>
  <si>
    <t>NC SNOW HILL WASTE WATER TREAMENT</t>
  </si>
  <si>
    <t>NC SWANQUARTER FERRY</t>
  </si>
  <si>
    <t>NC PIKEVILLE 6.2 WSW</t>
  </si>
  <si>
    <t>NC JAMES CITY 2.5 S</t>
  </si>
  <si>
    <t>NC ELIZABETH CITY CGAS</t>
  </si>
  <si>
    <t>NS PARRSBORO</t>
  </si>
  <si>
    <t>NC KINSTON 3.7 WNW</t>
  </si>
  <si>
    <t>NC ELIZABETHTOWN 6.2 NW</t>
  </si>
  <si>
    <t>NC NEW BERN 4.4 SW</t>
  </si>
  <si>
    <t>SC MURRELLS INLET 4.0 NE</t>
  </si>
  <si>
    <t>SC CHARLESTON 4.6 SSE</t>
  </si>
  <si>
    <t>NC BEAUFORT 5.3 N</t>
  </si>
  <si>
    <t>NC COLUMBIA AG GUM NECK</t>
  </si>
  <si>
    <t>SC SURFSIDE BEACH 1.0 NE</t>
  </si>
  <si>
    <t>NC LELAND 5.7 WSW</t>
  </si>
  <si>
    <t>NC HOPE MILLS 8.3 SE</t>
  </si>
  <si>
    <t>NC MOREHEAD CITY 0.6 NW</t>
  </si>
  <si>
    <t>NC WILLIAMSTON 1 E</t>
  </si>
  <si>
    <t>SC MCCLELLANVILLE 0.5 ESE</t>
  </si>
  <si>
    <t>NC NEW BERN 1.4 WSW</t>
  </si>
  <si>
    <t>NC WILLIAMSTON 0.9 SSW</t>
  </si>
  <si>
    <t>NC RICHLANDS 2.8 NW</t>
  </si>
  <si>
    <t>NC SUNSET BEACH 1.7 WNW</t>
  </si>
  <si>
    <t>NC SMITHFIELD</t>
  </si>
  <si>
    <t>SC NWS CHARLESTON SC</t>
  </si>
  <si>
    <t>SC MYRTLE BEACH 8.4 WNW</t>
  </si>
  <si>
    <t>NS BACCARO PT</t>
  </si>
  <si>
    <t>NC WINTERVILLE 3.5 W</t>
  </si>
  <si>
    <t>NC HARKERS ISLAND 3.2 NE</t>
  </si>
  <si>
    <t>NC WALLACE 1SE</t>
  </si>
  <si>
    <t>NS WESTERN HEAD</t>
  </si>
  <si>
    <t>SC MYRTLE BEACH 5.0 WNW</t>
  </si>
  <si>
    <t>NS GREENWOOD A</t>
  </si>
  <si>
    <t>SC NORTH CHARLESTON 2.6 NW</t>
  </si>
  <si>
    <t>NC HOPE MILLS 6.3 SE</t>
  </si>
  <si>
    <t>NC HUBERT 4.9 SE</t>
  </si>
  <si>
    <t>SC NORTH CHARLESTON 2.9 WNW</t>
  </si>
  <si>
    <t>NC GOLDSBORO AG 1 N</t>
  </si>
  <si>
    <t>SC CHARLESTON 5.2 WNW</t>
  </si>
  <si>
    <t>NC JACKSONVILLE 1.0 NW</t>
  </si>
  <si>
    <t>NC ELIZABETH CITY 2.6 W</t>
  </si>
  <si>
    <t>NC GOLDSBORO 4.4 E</t>
  </si>
  <si>
    <t>NC DUNN 7.1 SSE</t>
  </si>
  <si>
    <t>NC EDENTON</t>
  </si>
  <si>
    <t>NB MECHANIC SETTLEMENT</t>
  </si>
  <si>
    <t>NS KENTVILLE CDA CS</t>
  </si>
  <si>
    <t>NB BUCTOUCHE CDA CS</t>
  </si>
  <si>
    <t>NC JACKSONVILLE EOC</t>
  </si>
  <si>
    <t>NC HAVELOCK 1.4 SW</t>
  </si>
  <si>
    <t>NC MOREHEAD CITY 0.1 E</t>
  </si>
  <si>
    <t>SC MOUNT PLEASANT 4.1 NE</t>
  </si>
  <si>
    <t>NC CLAYTON 5.7 SSE</t>
  </si>
  <si>
    <t>NC COATS 0.7 W</t>
  </si>
  <si>
    <t>NC FAYETTEVILLE 1.6 WSW</t>
  </si>
  <si>
    <t>NC BLADENBORO 2.0 NNW</t>
  </si>
  <si>
    <t>NC CALABASH 1.9 NNE</t>
  </si>
  <si>
    <t>NB MIRAMICHI RCS</t>
  </si>
  <si>
    <t>NC MOREHEAD CITY 3.0 WNW</t>
  </si>
  <si>
    <t>NC OCEAN 0.5 S</t>
  </si>
  <si>
    <t>NC WHITEVILLE 7 NW</t>
  </si>
  <si>
    <t>NC BAYBORO 3 SW</t>
  </si>
  <si>
    <t>FL DE LAND 4.5 NW</t>
  </si>
  <si>
    <t>SC NORTH CHARLESTON 3.5 N</t>
  </si>
  <si>
    <t>NC FAYETTEVILLE 4.4 SW</t>
  </si>
  <si>
    <t>NC MIDDLESEX 5.5 SSW</t>
  </si>
  <si>
    <t>NC LUMBERTON MUNI AP</t>
  </si>
  <si>
    <t>FL DE LAND 5.7 NW</t>
  </si>
  <si>
    <t>FL JUPITER 7.9 W</t>
  </si>
  <si>
    <t>NC SOUTHPORT 5.9 W</t>
  </si>
  <si>
    <t>PR AIBONITO 1 S</t>
  </si>
  <si>
    <t>NC GREENVILLE 1.4 SE</t>
  </si>
  <si>
    <t>PR TOA BAJA LEVITTOWN</t>
  </si>
  <si>
    <t>SC NORTH CHARLESTON 3.5 ESE</t>
  </si>
  <si>
    <t>PE SUMMERSIDE</t>
  </si>
  <si>
    <t>NC FAYETTEVILLE RGNL AP</t>
  </si>
  <si>
    <t>NC WILSON 3 SW</t>
  </si>
  <si>
    <t>NC REELSBORO</t>
  </si>
  <si>
    <t>GA MULBERRY GROVE</t>
  </si>
  <si>
    <t>NC SHALLOTTE AG</t>
  </si>
  <si>
    <t>NC NEW RIVER MCAF</t>
  </si>
  <si>
    <t>NC NEW BERN 1.3 NNE</t>
  </si>
  <si>
    <t>NC CLAYTON 4.6 ESE</t>
  </si>
  <si>
    <t>NC LONGWOOD</t>
  </si>
  <si>
    <t>NC LUMBERTON 2.6 ESE</t>
  </si>
  <si>
    <t>NC FAYETTEVILLE 6.9 SW</t>
  </si>
  <si>
    <t>NS LAKE MAJOR</t>
  </si>
  <si>
    <t>NC FAYETTEVILLE 5.1 WNW</t>
  </si>
  <si>
    <t>NC FAYETTEVILLE (PWC)</t>
  </si>
  <si>
    <t>SC MULLINS</t>
  </si>
  <si>
    <t>FL DELAND 1 SSE</t>
  </si>
  <si>
    <t>SC CHARLESTON INTL AP</t>
  </si>
  <si>
    <t>NC RAEFORD 9.6 E</t>
  </si>
  <si>
    <t>NB RED PINES</t>
  </si>
  <si>
    <t>PR PALMA SOLA</t>
  </si>
  <si>
    <t>NC FAYETTEVILLE 2.4 S</t>
  </si>
  <si>
    <t>SC LORIS 1.4 ENE</t>
  </si>
  <si>
    <t>NC GREENVILLE</t>
  </si>
  <si>
    <t>SC JAMESTOWN</t>
  </si>
  <si>
    <t>NC NEW BERN CRAVEN CO AP</t>
  </si>
  <si>
    <t>NC LONG BEACH 2.9 NE</t>
  </si>
  <si>
    <t>NC CHERRY POINT MCAS</t>
  </si>
  <si>
    <t>SC MYRTLE BEACH 5.0 NNW</t>
  </si>
  <si>
    <t>PR SAN JUAN L M MARIN AP</t>
  </si>
  <si>
    <t>FL SPRING HILL 2.4 NW</t>
  </si>
  <si>
    <t>NB FREDERICTON CDA CS</t>
  </si>
  <si>
    <t>SC MARION</t>
  </si>
  <si>
    <t>NS DEBERT</t>
  </si>
  <si>
    <t>NC TARBORO 1 S</t>
  </si>
  <si>
    <t>SC SUMMERVILLE 4W</t>
  </si>
  <si>
    <t>NB BAS CARAQUET</t>
  </si>
  <si>
    <t>SC KINGSTREE 7.9 NW</t>
  </si>
  <si>
    <t>VA VIRGINIA BEACH 2.4 N</t>
  </si>
  <si>
    <t>NS KEJIMKUJIK 1</t>
  </si>
  <si>
    <t>FL LAKE PLACID 9.4 SE</t>
  </si>
  <si>
    <t>GA DARIEN 4.2 NNE</t>
  </si>
  <si>
    <t>NC NEWPORT/MOREHEAD CITY WFO</t>
  </si>
  <si>
    <t>FL TARPON SPGS SEWAGE PL</t>
  </si>
  <si>
    <t>FL NAPLES 5.7 SE</t>
  </si>
  <si>
    <t>FL NEW SMYRNA BEACH 1.5 E</t>
  </si>
  <si>
    <t>FL FLEMING ISLAND 1.7 SE</t>
  </si>
  <si>
    <t>FL N MIAMI BEACH #2</t>
  </si>
  <si>
    <t>SC HILTON HEAD ISLAND 4.0 N</t>
  </si>
  <si>
    <t>MA CHATHAM</t>
  </si>
  <si>
    <t>FL MT PLYMOUTH 1SSW</t>
  </si>
  <si>
    <t>SC CADES 4 W</t>
  </si>
  <si>
    <t>PR ARECIBO OBSY</t>
  </si>
  <si>
    <t>PR PALMAREJO VEGA BAJA</t>
  </si>
  <si>
    <t>NASSAU AIRPORT NEW</t>
  </si>
  <si>
    <t>FL VERO BEACH 2.5 S</t>
  </si>
  <si>
    <t>MD BISHOPVILLE 3.1 E</t>
  </si>
  <si>
    <t>SC MONCKS CORNER 4 N</t>
  </si>
  <si>
    <t>FL THE VILLAGES 2.7 NNW</t>
  </si>
  <si>
    <t>FL LAKE WORTH 1.2 N</t>
  </si>
  <si>
    <t>SC FLORENCE 5.1 W</t>
  </si>
  <si>
    <t>QC NEW CARLISLE 1</t>
  </si>
  <si>
    <t>PR WFO SAN JUAN</t>
  </si>
  <si>
    <t>FL FEDERAL PT</t>
  </si>
  <si>
    <t>FL MERRIT ISLAND 9.1 N</t>
  </si>
  <si>
    <t>SC BLUFFTON 2.9 ENE</t>
  </si>
  <si>
    <t>FL JACKSONVILLE 7.3 SW</t>
  </si>
  <si>
    <t>FL ST. AUGUSTINE SOUTH 2.1 SSW</t>
  </si>
  <si>
    <t>FL LAKE WORTH 1.0 NNW</t>
  </si>
  <si>
    <t>FL ORMOND BEACH 3.5 SE</t>
  </si>
  <si>
    <t>FL GREEN COVE SPRINGS 6.8 SSE</t>
  </si>
  <si>
    <t>FL NEPTUNE BEACH 0.5 NNW</t>
  </si>
  <si>
    <t>FL BELLEVIEW 6.0 SSE</t>
  </si>
  <si>
    <t>FL JACKSONVILLE 10.3 SW</t>
  </si>
  <si>
    <t>FL JACKSONVILLE 11.4 ESE</t>
  </si>
  <si>
    <t>FL ABERDEEN 4.2 NNW</t>
  </si>
  <si>
    <t>QC PORT-MENIER</t>
  </si>
  <si>
    <t>FL HASTINGS 4NE</t>
  </si>
  <si>
    <t>FL JUNO BEACH</t>
  </si>
  <si>
    <t>FL PALM SHORES 4.3 NNW</t>
  </si>
  <si>
    <t>FL JACKSONVILLE 5.9 SW</t>
  </si>
  <si>
    <t>FL JACKSONVILLE 12.0 SSE</t>
  </si>
  <si>
    <t>FL BELLEVIEW 4.8 E</t>
  </si>
  <si>
    <t>FL WINTER HAVEN GILBERT AP</t>
  </si>
  <si>
    <t>FL DUNDEE 0.3 NW</t>
  </si>
  <si>
    <t>GHCN Station Name</t>
  </si>
  <si>
    <t>Province</t>
  </si>
  <si>
    <t>US1FLVL0009</t>
  </si>
  <si>
    <t>US1FLVL0003</t>
  </si>
  <si>
    <t>US1FLSJ0004</t>
  </si>
  <si>
    <t>RQC00660426</t>
  </si>
  <si>
    <t>US1FLST0013</t>
  </si>
  <si>
    <t>US1FLHN0014</t>
  </si>
  <si>
    <t>US1FLDV0042</t>
  </si>
  <si>
    <t>USC00082915</t>
  </si>
  <si>
    <t>US1FLPK0009</t>
  </si>
  <si>
    <t>US1FLMR0003</t>
  </si>
  <si>
    <t>US1GAMI0003</t>
  </si>
  <si>
    <t>USC00096148</t>
  </si>
  <si>
    <t>US1FLCR0012</t>
  </si>
  <si>
    <t>BF000078073</t>
  </si>
  <si>
    <t>USW00012876</t>
  </si>
  <si>
    <t>USC00088824</t>
  </si>
  <si>
    <t>US1FLPB0012</t>
  </si>
  <si>
    <t>US1FLPB0019</t>
  </si>
  <si>
    <t>US1FLPB0009</t>
  </si>
  <si>
    <t>US1FLPB0013</t>
  </si>
  <si>
    <t>US1FLHL0001</t>
  </si>
  <si>
    <t>US1FLBV0020</t>
  </si>
  <si>
    <t>USC00082229</t>
  </si>
  <si>
    <t>US1FLDV0026</t>
  </si>
  <si>
    <t>USC00087228</t>
  </si>
  <si>
    <t>US1FLVL0001</t>
  </si>
  <si>
    <t>US1FLBV0036</t>
  </si>
  <si>
    <t>US1FLCY0001</t>
  </si>
  <si>
    <t>US1FLMR0018</t>
  </si>
  <si>
    <t>US1FLIR0027</t>
  </si>
  <si>
    <t>US1FLDV0003</t>
  </si>
  <si>
    <t>US1FLVL0005</t>
  </si>
  <si>
    <t>USC00086315</t>
  </si>
  <si>
    <t>US1FLDV0051</t>
  </si>
  <si>
    <t>USC00084461</t>
  </si>
  <si>
    <t>US1FLCY0019</t>
  </si>
  <si>
    <t>USC00383470</t>
  </si>
  <si>
    <t>USW00003728</t>
  </si>
  <si>
    <t>USW00013748</t>
  </si>
  <si>
    <t>USW00093718</t>
  </si>
  <si>
    <t>US1SCCR0033</t>
  </si>
  <si>
    <t>US1SCHR0027</t>
  </si>
  <si>
    <t>US1SCHR0046</t>
  </si>
  <si>
    <t>US1SCCR0013</t>
  </si>
  <si>
    <t>US1SCCR0049</t>
  </si>
  <si>
    <t>US1SCCR0026</t>
  </si>
  <si>
    <t>US1SCCR0034</t>
  </si>
  <si>
    <t>US1SCDC0003</t>
  </si>
  <si>
    <t>US1SCCR0057</t>
  </si>
  <si>
    <t>USC00313638</t>
  </si>
  <si>
    <t>USC00384449</t>
  </si>
  <si>
    <t>USC00316096</t>
  </si>
  <si>
    <t>USW00093719</t>
  </si>
  <si>
    <t>US1SCCR0022</t>
  </si>
  <si>
    <t>US1SCCR0030</t>
  </si>
  <si>
    <t>USC00317813</t>
  </si>
  <si>
    <t>USW00013880</t>
  </si>
  <si>
    <t>USW00013754</t>
  </si>
  <si>
    <t>USC00317994</t>
  </si>
  <si>
    <t>USW00093727</t>
  </si>
  <si>
    <t>USC00319476</t>
  </si>
  <si>
    <t>US1SCHR0020</t>
  </si>
  <si>
    <t>US1FLDV0032</t>
  </si>
  <si>
    <t>USW00013776</t>
  </si>
  <si>
    <t>USW00093740</t>
  </si>
  <si>
    <t>USC00083874</t>
  </si>
  <si>
    <t>US1FLDV0013</t>
  </si>
  <si>
    <t>US1SCBF0022</t>
  </si>
  <si>
    <t>US1SCBF0002</t>
  </si>
  <si>
    <t>US1SCGT0009</t>
  </si>
  <si>
    <t>US1NCNH0010</t>
  </si>
  <si>
    <t>USC00319461</t>
  </si>
  <si>
    <t>US1SCHR0039</t>
  </si>
  <si>
    <t>US1NCBR0006</t>
  </si>
  <si>
    <t>US1SCHR0014</t>
  </si>
  <si>
    <t>USW00013786</t>
  </si>
  <si>
    <t>US1NCMT0007</t>
  </si>
  <si>
    <t>US1NCBR0001</t>
  </si>
  <si>
    <t>US1NCDP0003</t>
  </si>
  <si>
    <t>USC00311949</t>
  </si>
  <si>
    <t>SC HANAHAN 1.1 N</t>
  </si>
  <si>
    <t>US1SCBK0008</t>
  </si>
  <si>
    <t>USC00316676</t>
  </si>
  <si>
    <t>US1NCBR0002</t>
  </si>
  <si>
    <t>US1NCCN0004</t>
  </si>
  <si>
    <t>US1NCWY0002</t>
  </si>
  <si>
    <t>USC00318066</t>
  </si>
  <si>
    <t>NC CLINTON 5.8 SW</t>
  </si>
  <si>
    <t>US1NCSM0001</t>
  </si>
  <si>
    <t>US1NCPS0001</t>
  </si>
  <si>
    <t>US1NCJN0001</t>
  </si>
  <si>
    <t>US1NCCR0009</t>
  </si>
  <si>
    <t>US1NCCR0020</t>
  </si>
  <si>
    <t>USC00319026</t>
  </si>
  <si>
    <t>US1NCBD0002</t>
  </si>
  <si>
    <t>US1NCLR0004</t>
  </si>
  <si>
    <t>US1NCON0020</t>
  </si>
  <si>
    <t>US1NCMT0006</t>
  </si>
  <si>
    <t>US1NCON0034</t>
  </si>
  <si>
    <t>US1NCCR0012</t>
  </si>
  <si>
    <t>US1NCCM0006</t>
  </si>
  <si>
    <t>USC00319440</t>
  </si>
  <si>
    <t>US1NCCN0022</t>
  </si>
  <si>
    <t>US1NCON0019</t>
  </si>
  <si>
    <t>US1NCCR0028</t>
  </si>
  <si>
    <t>USC00312635</t>
  </si>
  <si>
    <t>US1NCBR0013</t>
  </si>
  <si>
    <t>NC NEW BERN 8.9 SSE</t>
  </si>
  <si>
    <t>US1NCCN0024</t>
  </si>
  <si>
    <t>USC00314471</t>
  </si>
  <si>
    <t>USC00315116</t>
  </si>
  <si>
    <t>US1NCPT0007</t>
  </si>
  <si>
    <t>NC WINTERVILLE 4.3 ESE</t>
  </si>
  <si>
    <t>US1NCPT0005</t>
  </si>
  <si>
    <t>USC00319357</t>
  </si>
  <si>
    <t>US1SCHR0019</t>
  </si>
  <si>
    <t>US1NCCR0029</t>
  </si>
  <si>
    <t>NC ORIENTAL 2.1 WSW</t>
  </si>
  <si>
    <t>US1NCPM0002</t>
  </si>
  <si>
    <t>USC00386114</t>
  </si>
  <si>
    <t>US1NCCM0042</t>
  </si>
  <si>
    <t>US1NCCN0020</t>
  </si>
  <si>
    <t>USC00313503</t>
  </si>
  <si>
    <t>US1NCWY0001</t>
  </si>
  <si>
    <t>US1NCBR0007</t>
  </si>
  <si>
    <t>US1SCWL0002</t>
  </si>
  <si>
    <t>US1NCSM0002</t>
  </si>
  <si>
    <t>RQW00011641</t>
  </si>
  <si>
    <t>US1NCBD0001</t>
  </si>
  <si>
    <t>US1NCCR0040</t>
  </si>
  <si>
    <t>US1NCHR0002</t>
  </si>
  <si>
    <t>US1NCCM0008</t>
  </si>
  <si>
    <t>US1NCJH0007</t>
  </si>
  <si>
    <t>USC00318500</t>
  </si>
  <si>
    <t>USC00381241</t>
  </si>
  <si>
    <t>USC00388426</t>
  </si>
  <si>
    <t>NC FAYETTEVILLE 3.2 SSW</t>
  </si>
  <si>
    <t>US1NCCM0003</t>
  </si>
  <si>
    <t>US1NCPT0008</t>
  </si>
  <si>
    <t>USC00310576</t>
  </si>
  <si>
    <t>USC00317170</t>
  </si>
  <si>
    <t>US1NCCN0009</t>
  </si>
  <si>
    <t>US1NCCM0005</t>
  </si>
  <si>
    <t>USC00385509</t>
  </si>
  <si>
    <t>NC SELMA 7.0 NNE</t>
  </si>
  <si>
    <t>US1NCJH0026</t>
  </si>
  <si>
    <t>US1NCJH0022</t>
  </si>
  <si>
    <t>US1NCRB0007</t>
  </si>
  <si>
    <t>US1SCFL0006</t>
  </si>
  <si>
    <t>USC00385946</t>
  </si>
  <si>
    <t>NC FAYETTEVILLE 5.9 SW</t>
  </si>
  <si>
    <t>US1NCCM0017</t>
  </si>
  <si>
    <t>US1NCJH0020</t>
  </si>
  <si>
    <t>US1NCCM0021</t>
  </si>
  <si>
    <t>US1NCCM0011</t>
  </si>
  <si>
    <t>USC00313017</t>
  </si>
  <si>
    <t>US1NCHK0003</t>
  </si>
  <si>
    <t>US1NCCM0001</t>
  </si>
  <si>
    <t>USC00318450</t>
  </si>
  <si>
    <t>CA008204800</t>
  </si>
  <si>
    <t>CA008102848</t>
  </si>
  <si>
    <t>CA008200255</t>
  </si>
  <si>
    <t>CA008206240</t>
  </si>
  <si>
    <t>CA008100593</t>
  </si>
  <si>
    <t>CA008202810</t>
  </si>
  <si>
    <t>RQC00666725</t>
  </si>
  <si>
    <t>RQC00660158</t>
  </si>
  <si>
    <t>CA008100989</t>
  </si>
  <si>
    <t>RQC00669415</t>
  </si>
  <si>
    <t>RQC00668814</t>
  </si>
  <si>
    <t>RQC00666730</t>
  </si>
  <si>
    <t>CA008104295</t>
  </si>
  <si>
    <t>US1VAVBC013</t>
  </si>
  <si>
    <t>CA008202000</t>
  </si>
  <si>
    <t>CA008300596</t>
  </si>
  <si>
    <t>USC00191386</t>
  </si>
  <si>
    <t>CA007055422</t>
  </si>
  <si>
    <t>CA008100468</t>
  </si>
  <si>
    <t>CA008201390</t>
  </si>
  <si>
    <t>CA008204402</t>
  </si>
  <si>
    <t>CA008202896</t>
  </si>
  <si>
    <t>US1MDWR0004</t>
  </si>
  <si>
    <t>CA008202592</t>
  </si>
  <si>
    <t>CA008101605</t>
  </si>
  <si>
    <t>CA007056202</t>
  </si>
  <si>
    <t>Multi-Day</t>
  </si>
  <si>
    <t>in Inches</t>
  </si>
  <si>
    <t>Peak</t>
  </si>
  <si>
    <t>Daily</t>
  </si>
  <si>
    <t>Day of</t>
  </si>
  <si>
    <t>It is possible that some rain associated with a storm system other than Dorian is included in the multi-day total.</t>
  </si>
  <si>
    <t>This dataset focuses on the period from August 31 to September 8.  The multi-day rainfall total includes all rain that fell during this period.</t>
  </si>
  <si>
    <t>Data obtained from NOAA's GHCN Daily Database. The underlying data was downloaded on September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</si>
</sst>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14"/>
      <color rgb="FF024D7C"/>
      <name val="Calibri Light"/>
      <family val="2"/>
    </font>
    <font>
      <b/>
      <sz val="12"/>
      <color rgb="FFFF0000"/>
      <name val="Calibri Light"/>
      <family val="2"/>
    </font>
    <font>
      <b/>
      <sz val="20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4"/>
      <name val="Calibri Light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0" fontId="9" fillId="0" borderId="0" xfId="0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Alignment="1"/>
    <xf numFmtId="2" fontId="0" fillId="0" borderId="0" xfId="0" applyNumberFormat="1" applyAlignment="1">
      <alignment horizontal="right"/>
    </xf>
    <xf numFmtId="2" fontId="0" fillId="0" borderId="0" xfId="0" applyNumberFormat="1" applyAlignmen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 shrinkToFit="1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shrinkToFit="1"/>
    </xf>
    <xf numFmtId="49" fontId="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10" fillId="0" borderId="0" xfId="0" applyFont="1" applyAlignment="1">
      <alignment horizontal="left" shrinkToFit="1"/>
    </xf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49C5-FCFC-4254-84F1-EA7A1FE3A0CB}">
  <sheetPr codeName="Sheet2"/>
  <dimension ref="B2:D9"/>
  <sheetViews>
    <sheetView showGridLines="0" tabSelected="1" workbookViewId="0"/>
  </sheetViews>
  <sheetFormatPr defaultRowHeight="15" x14ac:dyDescent="0.25"/>
  <cols>
    <col min="1" max="1" width="3.7109375" customWidth="1"/>
    <col min="2" max="2" width="11.5703125" customWidth="1"/>
    <col min="3" max="3" width="1.7109375" customWidth="1"/>
  </cols>
  <sheetData>
    <row r="2" spans="2:4" ht="19.5" x14ac:dyDescent="0.3">
      <c r="B2" s="1" t="s">
        <v>2</v>
      </c>
    </row>
    <row r="3" spans="2:4" ht="40.5" customHeight="1" x14ac:dyDescent="0.5">
      <c r="B3" s="7" t="s">
        <v>368</v>
      </c>
    </row>
    <row r="4" spans="2:4" ht="25.9" customHeight="1" x14ac:dyDescent="0.25"/>
    <row r="5" spans="2:4" ht="18.75" x14ac:dyDescent="0.3">
      <c r="B5" s="8" t="s">
        <v>1</v>
      </c>
      <c r="D5" s="9" t="s">
        <v>369</v>
      </c>
    </row>
    <row r="6" spans="2:4" ht="18.75" x14ac:dyDescent="0.3">
      <c r="B6" s="8"/>
      <c r="D6" s="15" t="s">
        <v>370</v>
      </c>
    </row>
    <row r="7" spans="2:4" ht="18.75" x14ac:dyDescent="0.3">
      <c r="B7" s="8"/>
      <c r="D7" s="10" t="s">
        <v>0</v>
      </c>
    </row>
    <row r="8" spans="2:4" ht="10.15" customHeight="1" x14ac:dyDescent="0.25"/>
    <row r="9" spans="2:4" ht="10.1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4F28-9C36-429C-89B8-0F33EACA0833}">
  <sheetPr codeName="Sheet5"/>
  <dimension ref="B2:J190"/>
  <sheetViews>
    <sheetView showGridLines="0" workbookViewId="0"/>
  </sheetViews>
  <sheetFormatPr defaultRowHeight="15" x14ac:dyDescent="0.25"/>
  <cols>
    <col min="1" max="1" width="3.7109375" customWidth="1"/>
    <col min="2" max="2" width="35.140625" style="17" customWidth="1"/>
    <col min="3" max="3" width="12.7109375" style="23" customWidth="1"/>
    <col min="4" max="4" width="12.7109375" style="22" customWidth="1"/>
    <col min="5" max="5" width="12.7109375" style="16" customWidth="1"/>
    <col min="6" max="6" width="11.7109375" style="16" customWidth="1"/>
    <col min="7" max="8" width="14.140625" customWidth="1"/>
    <col min="9" max="9" width="15.5703125" customWidth="1"/>
    <col min="10" max="54" width="9.7109375" customWidth="1"/>
  </cols>
  <sheetData>
    <row r="2" spans="2:10" ht="26.25" x14ac:dyDescent="0.4">
      <c r="B2" s="19" t="s">
        <v>369</v>
      </c>
    </row>
    <row r="3" spans="2:10" ht="15.75" x14ac:dyDescent="0.25">
      <c r="B3" s="20" t="s">
        <v>733</v>
      </c>
    </row>
    <row r="4" spans="2:10" ht="15.75" x14ac:dyDescent="0.25">
      <c r="B4" s="21"/>
    </row>
    <row r="5" spans="2:10" x14ac:dyDescent="0.25">
      <c r="B5" s="18" t="s">
        <v>732</v>
      </c>
    </row>
    <row r="6" spans="2:10" x14ac:dyDescent="0.25">
      <c r="B6" s="17" t="s">
        <v>731</v>
      </c>
    </row>
    <row r="7" spans="2:10" x14ac:dyDescent="0.25">
      <c r="I7" s="5"/>
    </row>
    <row r="8" spans="2:10" x14ac:dyDescent="0.25">
      <c r="B8" s="29"/>
      <c r="C8" s="26"/>
      <c r="D8" s="28"/>
      <c r="E8" s="4"/>
      <c r="F8" s="4"/>
      <c r="G8" s="30"/>
      <c r="H8" s="27"/>
      <c r="I8" s="5"/>
    </row>
    <row r="9" spans="2:10" x14ac:dyDescent="0.25">
      <c r="B9" s="33"/>
      <c r="C9" s="34"/>
      <c r="D9" s="35"/>
      <c r="E9" s="36"/>
      <c r="F9" s="36"/>
      <c r="G9" s="37"/>
      <c r="H9" s="38" t="s">
        <v>728</v>
      </c>
      <c r="I9" s="34"/>
      <c r="J9" s="34"/>
    </row>
    <row r="10" spans="2:10" x14ac:dyDescent="0.25">
      <c r="B10" s="33"/>
      <c r="C10" s="34"/>
      <c r="D10" s="35"/>
      <c r="E10" s="36"/>
      <c r="F10" s="36"/>
      <c r="G10" s="38" t="s">
        <v>726</v>
      </c>
      <c r="H10" s="38" t="s">
        <v>729</v>
      </c>
      <c r="I10" s="39" t="s">
        <v>730</v>
      </c>
      <c r="J10" s="34"/>
    </row>
    <row r="11" spans="2:10" x14ac:dyDescent="0.25">
      <c r="B11" s="40"/>
      <c r="C11" s="35"/>
      <c r="D11" s="35" t="s">
        <v>540</v>
      </c>
      <c r="E11" s="36" t="s">
        <v>360</v>
      </c>
      <c r="F11" s="36" t="s">
        <v>361</v>
      </c>
      <c r="G11" s="38" t="s">
        <v>363</v>
      </c>
      <c r="H11" s="38" t="s">
        <v>363</v>
      </c>
      <c r="I11" s="39" t="s">
        <v>728</v>
      </c>
      <c r="J11" s="34"/>
    </row>
    <row r="12" spans="2:10" x14ac:dyDescent="0.25">
      <c r="B12" s="41" t="s">
        <v>539</v>
      </c>
      <c r="C12" s="35" t="s">
        <v>362</v>
      </c>
      <c r="D12" s="35" t="s">
        <v>364</v>
      </c>
      <c r="E12" s="36" t="s">
        <v>365</v>
      </c>
      <c r="F12" s="36" t="s">
        <v>366</v>
      </c>
      <c r="G12" s="38" t="s">
        <v>727</v>
      </c>
      <c r="H12" s="38" t="s">
        <v>727</v>
      </c>
      <c r="I12" s="39" t="s">
        <v>363</v>
      </c>
      <c r="J12" s="34"/>
    </row>
    <row r="13" spans="2:10" x14ac:dyDescent="0.25">
      <c r="B13" s="25"/>
      <c r="C13"/>
      <c r="D13" s="2"/>
      <c r="E13" s="24"/>
      <c r="F13" s="24"/>
      <c r="G13" s="32"/>
      <c r="H13" s="3"/>
      <c r="I13" s="31"/>
    </row>
    <row r="14" spans="2:10" x14ac:dyDescent="0.25">
      <c r="B14" s="17" t="s">
        <v>375</v>
      </c>
      <c r="C14" s="23" t="s">
        <v>610</v>
      </c>
      <c r="D14" s="22" t="str">
        <f>LEFT(B14,2)</f>
        <v>SC</v>
      </c>
      <c r="E14" s="16">
        <v>33.490001678466797</v>
      </c>
      <c r="F14" s="16">
        <v>-79.080001831054688</v>
      </c>
      <c r="G14" s="3">
        <v>15.208662033081055</v>
      </c>
      <c r="H14" s="3">
        <v>10.090551376342773</v>
      </c>
      <c r="I14">
        <v>20190906</v>
      </c>
    </row>
    <row r="15" spans="2:10" x14ac:dyDescent="0.25">
      <c r="B15" s="17" t="s">
        <v>371</v>
      </c>
      <c r="C15" s="23" t="s">
        <v>577</v>
      </c>
      <c r="D15" s="22" t="str">
        <f>LEFT(B15,2)</f>
        <v>SC</v>
      </c>
      <c r="E15" s="16">
        <v>33.319999694824219</v>
      </c>
      <c r="F15" s="16">
        <v>-79.319999694824219</v>
      </c>
      <c r="G15" s="3">
        <v>13.582676887512207</v>
      </c>
      <c r="H15" s="3">
        <v>13.381889343261719</v>
      </c>
      <c r="I15">
        <v>20190905</v>
      </c>
    </row>
    <row r="16" spans="2:10" x14ac:dyDescent="0.25">
      <c r="B16" s="17" t="s">
        <v>374</v>
      </c>
      <c r="C16" s="23" t="s">
        <v>611</v>
      </c>
      <c r="D16" s="22" t="str">
        <f>LEFT(B16,2)</f>
        <v>NC</v>
      </c>
      <c r="E16" s="16">
        <v>34.25</v>
      </c>
      <c r="F16" s="16">
        <v>-77.80999755859375</v>
      </c>
      <c r="G16" s="3">
        <v>12.964567184448242</v>
      </c>
      <c r="H16" s="3">
        <v>10.240157127380371</v>
      </c>
      <c r="I16">
        <v>20190906</v>
      </c>
    </row>
    <row r="17" spans="2:9" x14ac:dyDescent="0.25">
      <c r="B17" s="17" t="s">
        <v>372</v>
      </c>
      <c r="C17" s="23" t="s">
        <v>578</v>
      </c>
      <c r="D17" s="22" t="str">
        <f>LEFT(B17,2)</f>
        <v>SC</v>
      </c>
      <c r="E17" s="16">
        <v>33.150001525878906</v>
      </c>
      <c r="F17" s="16">
        <v>-79.360000610351563</v>
      </c>
      <c r="G17" s="3">
        <v>12.594489097595215</v>
      </c>
      <c r="H17" s="3">
        <v>10.389763832092285</v>
      </c>
      <c r="I17">
        <v>20190905</v>
      </c>
    </row>
    <row r="18" spans="2:9" x14ac:dyDescent="0.25">
      <c r="B18" s="17" t="s">
        <v>376</v>
      </c>
      <c r="C18" s="23" t="s">
        <v>579</v>
      </c>
      <c r="D18" s="22" t="str">
        <f>LEFT(B18,2)</f>
        <v>NC</v>
      </c>
      <c r="E18" s="16">
        <v>34.270000457763672</v>
      </c>
      <c r="F18" s="16">
        <v>-77.900001525878906</v>
      </c>
      <c r="G18" s="3">
        <v>11.244094848632813</v>
      </c>
      <c r="H18" s="3">
        <v>8.578740119934082</v>
      </c>
      <c r="I18">
        <v>20190905</v>
      </c>
    </row>
    <row r="19" spans="2:9" x14ac:dyDescent="0.25">
      <c r="B19" s="17" t="s">
        <v>373</v>
      </c>
      <c r="C19" s="23" t="s">
        <v>580</v>
      </c>
      <c r="D19" s="22" t="str">
        <f>LEFT(B19,2)</f>
        <v>SC</v>
      </c>
      <c r="E19" s="16">
        <v>33.810001373291016</v>
      </c>
      <c r="F19" s="16">
        <v>-78.720001220703125</v>
      </c>
      <c r="G19" s="3">
        <v>10.799212455749512</v>
      </c>
      <c r="H19" s="3">
        <v>10.389763832092285</v>
      </c>
      <c r="I19">
        <v>20190905</v>
      </c>
    </row>
    <row r="20" spans="2:9" x14ac:dyDescent="0.25">
      <c r="B20" s="17" t="s">
        <v>399</v>
      </c>
      <c r="C20" s="23" t="s">
        <v>581</v>
      </c>
      <c r="D20" s="22" t="str">
        <f>LEFT(B20,2)</f>
        <v>SC</v>
      </c>
      <c r="E20" s="16">
        <v>33.080001831054688</v>
      </c>
      <c r="F20" s="16">
        <v>-79.459999084472656</v>
      </c>
      <c r="G20" s="3">
        <v>10.771653175354004</v>
      </c>
      <c r="H20" s="3">
        <v>5.5708661079406738</v>
      </c>
      <c r="I20">
        <v>20190905</v>
      </c>
    </row>
    <row r="21" spans="2:9" x14ac:dyDescent="0.25">
      <c r="B21" s="17" t="s">
        <v>378</v>
      </c>
      <c r="C21" s="23" t="s">
        <v>612</v>
      </c>
      <c r="D21" s="22" t="str">
        <f>LEFT(B21,2)</f>
        <v>NC</v>
      </c>
      <c r="E21" s="16">
        <v>34.139999389648438</v>
      </c>
      <c r="F21" s="16">
        <v>-77.879997253417969</v>
      </c>
      <c r="G21" s="3">
        <v>10.503937721252441</v>
      </c>
      <c r="H21" s="3">
        <v>7.7007875442504883</v>
      </c>
      <c r="I21">
        <v>20190906</v>
      </c>
    </row>
    <row r="22" spans="2:9" x14ac:dyDescent="0.25">
      <c r="B22" s="17" t="s">
        <v>394</v>
      </c>
      <c r="C22" s="23" t="s">
        <v>613</v>
      </c>
      <c r="D22" s="22" t="str">
        <f>LEFT(B22,2)</f>
        <v>SC</v>
      </c>
      <c r="E22" s="16">
        <v>33.619998931884766</v>
      </c>
      <c r="F22" s="16">
        <v>-78.970001220703125</v>
      </c>
      <c r="G22" s="3">
        <v>10.251968383789063</v>
      </c>
      <c r="H22" s="3">
        <v>5.7519683837890625</v>
      </c>
      <c r="I22">
        <v>20190906</v>
      </c>
    </row>
    <row r="23" spans="2:9" x14ac:dyDescent="0.25">
      <c r="B23" s="17" t="s">
        <v>403</v>
      </c>
      <c r="C23" s="23" t="s">
        <v>614</v>
      </c>
      <c r="D23" s="22" t="str">
        <f>LEFT(B23,2)</f>
        <v>NC</v>
      </c>
      <c r="E23" s="16">
        <v>33.880001068115234</v>
      </c>
      <c r="F23" s="16">
        <v>-78.540000915527344</v>
      </c>
      <c r="G23" s="3">
        <v>9.9015750885009766</v>
      </c>
      <c r="H23" s="3">
        <v>5.3700785636901855</v>
      </c>
      <c r="I23">
        <v>20190906</v>
      </c>
    </row>
    <row r="24" spans="2:9" x14ac:dyDescent="0.25">
      <c r="B24" s="17" t="s">
        <v>390</v>
      </c>
      <c r="C24" s="23" t="s">
        <v>615</v>
      </c>
      <c r="D24" s="22" t="str">
        <f>LEFT(B24,2)</f>
        <v>SC</v>
      </c>
      <c r="E24" s="16">
        <v>33.599998474121094</v>
      </c>
      <c r="F24" s="16">
        <v>-79.010002136230469</v>
      </c>
      <c r="G24" s="3">
        <v>9.7598419189453125</v>
      </c>
      <c r="H24" s="3">
        <v>6.1496062278747559</v>
      </c>
      <c r="I24">
        <v>20190906</v>
      </c>
    </row>
    <row r="25" spans="2:9" x14ac:dyDescent="0.25">
      <c r="B25" s="17" t="s">
        <v>406</v>
      </c>
      <c r="C25" s="23" t="s">
        <v>582</v>
      </c>
      <c r="D25" s="22" t="str">
        <f>LEFT(B25,2)</f>
        <v>SC</v>
      </c>
      <c r="E25" s="16">
        <v>33.720001220703125</v>
      </c>
      <c r="F25" s="16">
        <v>-79.029998779296875</v>
      </c>
      <c r="G25" s="3">
        <v>9.7204723358154297</v>
      </c>
      <c r="H25" s="3">
        <v>5.2204723358154297</v>
      </c>
      <c r="I25">
        <v>20190905</v>
      </c>
    </row>
    <row r="26" spans="2:9" x14ac:dyDescent="0.25">
      <c r="B26" s="17" t="s">
        <v>412</v>
      </c>
      <c r="C26" s="23" t="s">
        <v>583</v>
      </c>
      <c r="D26" s="22" t="str">
        <f>LEFT(B26,2)</f>
        <v>SC</v>
      </c>
      <c r="E26" s="16">
        <v>33.729999542236328</v>
      </c>
      <c r="F26" s="16">
        <v>-78.970001220703125</v>
      </c>
      <c r="G26" s="3">
        <v>9.6771650314331055</v>
      </c>
      <c r="H26" s="3">
        <v>5.039370059967041</v>
      </c>
      <c r="I26">
        <v>20190905</v>
      </c>
    </row>
    <row r="27" spans="2:9" x14ac:dyDescent="0.25">
      <c r="B27" s="17" t="s">
        <v>385</v>
      </c>
      <c r="C27" s="23" t="s">
        <v>616</v>
      </c>
      <c r="D27" s="22" t="str">
        <f>LEFT(B27,2)</f>
        <v>NC</v>
      </c>
      <c r="E27" s="16">
        <v>36.259998321533203</v>
      </c>
      <c r="F27" s="16">
        <v>-76.180000305175781</v>
      </c>
      <c r="G27" s="3">
        <v>8.9803152084350586</v>
      </c>
      <c r="H27" s="3">
        <v>6.5590553283691406</v>
      </c>
      <c r="I27">
        <v>20190906</v>
      </c>
    </row>
    <row r="28" spans="2:9" x14ac:dyDescent="0.25">
      <c r="B28" s="17" t="s">
        <v>380</v>
      </c>
      <c r="C28" s="23" t="s">
        <v>617</v>
      </c>
      <c r="D28" s="22" t="str">
        <f>LEFT(B28,2)</f>
        <v>NC</v>
      </c>
      <c r="E28" s="16">
        <v>35.740001678466797</v>
      </c>
      <c r="F28" s="16">
        <v>-76.970001220703125</v>
      </c>
      <c r="G28" s="3">
        <v>8.8031492233276367</v>
      </c>
      <c r="H28" s="3">
        <v>7.1811022758483887</v>
      </c>
      <c r="I28">
        <v>20190906</v>
      </c>
    </row>
    <row r="29" spans="2:9" x14ac:dyDescent="0.25">
      <c r="B29" s="17" t="s">
        <v>391</v>
      </c>
      <c r="C29" s="23" t="s">
        <v>584</v>
      </c>
      <c r="D29" s="22" t="str">
        <f>LEFT(B29,2)</f>
        <v>SC</v>
      </c>
      <c r="E29" s="16">
        <v>32.729999542236328</v>
      </c>
      <c r="F29" s="16">
        <v>-79.959999084472656</v>
      </c>
      <c r="G29" s="3">
        <v>8.6496057510375977</v>
      </c>
      <c r="H29" s="3">
        <v>6.0511813163757324</v>
      </c>
      <c r="I29">
        <v>20190905</v>
      </c>
    </row>
    <row r="30" spans="2:9" x14ac:dyDescent="0.25">
      <c r="B30" s="17" t="s">
        <v>405</v>
      </c>
      <c r="C30" s="23" t="s">
        <v>585</v>
      </c>
      <c r="D30" s="22" t="str">
        <f>LEFT(B30,2)</f>
        <v>SC</v>
      </c>
      <c r="E30" s="16">
        <v>32.889999389648438</v>
      </c>
      <c r="F30" s="16">
        <v>-80.029998779296875</v>
      </c>
      <c r="G30" s="3">
        <v>8.4409446716308594</v>
      </c>
      <c r="H30" s="3">
        <v>5.2204723358154297</v>
      </c>
      <c r="I30">
        <v>20190905</v>
      </c>
    </row>
    <row r="31" spans="2:9" x14ac:dyDescent="0.25">
      <c r="B31" s="17" t="s">
        <v>436</v>
      </c>
      <c r="C31" s="23" t="s">
        <v>618</v>
      </c>
      <c r="D31" s="22" t="str">
        <f>LEFT(B31,2)</f>
        <v>NC</v>
      </c>
      <c r="E31" s="16">
        <v>33.919998168945313</v>
      </c>
      <c r="F31" s="16">
        <v>-78.569999694824219</v>
      </c>
      <c r="G31" s="3">
        <v>8.421259880065918</v>
      </c>
      <c r="H31" s="3">
        <v>4.0511813163757324</v>
      </c>
      <c r="I31">
        <v>20190906</v>
      </c>
    </row>
    <row r="32" spans="2:9" x14ac:dyDescent="0.25">
      <c r="B32" s="17" t="s">
        <v>377</v>
      </c>
      <c r="C32" s="23" t="s">
        <v>619</v>
      </c>
      <c r="D32" s="22" t="str">
        <f>LEFT(B32,2)</f>
        <v>NC</v>
      </c>
      <c r="E32" s="16">
        <v>35.180000305175781</v>
      </c>
      <c r="F32" s="16">
        <v>-78.099998474121094</v>
      </c>
      <c r="G32" s="3">
        <v>8.1377954483032227</v>
      </c>
      <c r="H32" s="3">
        <v>8</v>
      </c>
      <c r="I32">
        <v>20190906</v>
      </c>
    </row>
    <row r="33" spans="2:9" x14ac:dyDescent="0.25">
      <c r="B33" s="17" t="s">
        <v>431</v>
      </c>
      <c r="C33" s="23" t="s">
        <v>586</v>
      </c>
      <c r="D33" s="22" t="str">
        <f>LEFT(B33,2)</f>
        <v>SC</v>
      </c>
      <c r="E33" s="16">
        <v>32.860000610351563</v>
      </c>
      <c r="F33" s="16">
        <v>-79.80999755859375</v>
      </c>
      <c r="G33" s="3">
        <v>8.0511808395385742</v>
      </c>
      <c r="H33" s="3">
        <v>4.3503937721252441</v>
      </c>
      <c r="I33">
        <v>20190905</v>
      </c>
    </row>
    <row r="34" spans="2:9" x14ac:dyDescent="0.25">
      <c r="B34" s="17" t="s">
        <v>393</v>
      </c>
      <c r="C34" s="23" t="s">
        <v>620</v>
      </c>
      <c r="D34" s="22" t="str">
        <f>LEFT(B34,2)</f>
        <v>NC</v>
      </c>
      <c r="E34" s="16">
        <v>35.709999084472656</v>
      </c>
      <c r="F34" s="16">
        <v>-76.129997253417969</v>
      </c>
      <c r="G34" s="3">
        <v>7.9921255111694336</v>
      </c>
      <c r="H34" s="3">
        <v>5.9409446716308594</v>
      </c>
      <c r="I34">
        <v>20190906</v>
      </c>
    </row>
    <row r="35" spans="2:9" x14ac:dyDescent="0.25">
      <c r="B35" s="17" t="s">
        <v>621</v>
      </c>
      <c r="C35" s="23" t="s">
        <v>622</v>
      </c>
      <c r="D35" s="22" t="str">
        <f>LEFT(B35,2)</f>
        <v>SC</v>
      </c>
      <c r="E35" s="16">
        <v>32.950000762939453</v>
      </c>
      <c r="F35" s="16">
        <v>-80.010002136230469</v>
      </c>
      <c r="G35" s="3">
        <v>7.8110237121582031</v>
      </c>
      <c r="H35" s="3">
        <v>7.6496062278747559</v>
      </c>
      <c r="I35">
        <v>20190906</v>
      </c>
    </row>
    <row r="36" spans="2:9" x14ac:dyDescent="0.25">
      <c r="B36" s="17" t="s">
        <v>414</v>
      </c>
      <c r="C36" s="23" t="s">
        <v>587</v>
      </c>
      <c r="D36" s="22" t="str">
        <f>LEFT(B36,2)</f>
        <v>SC</v>
      </c>
      <c r="E36" s="16">
        <v>32.930000305175781</v>
      </c>
      <c r="F36" s="16">
        <v>-80.069999694824219</v>
      </c>
      <c r="G36" s="3">
        <v>7.8110232353210449</v>
      </c>
      <c r="H36" s="3">
        <v>4.9803147315979004</v>
      </c>
      <c r="I36">
        <v>20190905</v>
      </c>
    </row>
    <row r="37" spans="2:9" x14ac:dyDescent="0.25">
      <c r="B37" s="17" t="s">
        <v>379</v>
      </c>
      <c r="C37" s="23" t="s">
        <v>623</v>
      </c>
      <c r="D37" s="22" t="str">
        <f>LEFT(B37,2)</f>
        <v>NC</v>
      </c>
      <c r="E37" s="16">
        <v>35.060001373291016</v>
      </c>
      <c r="F37" s="16">
        <v>-77.089996337890625</v>
      </c>
      <c r="G37" s="3">
        <v>7.7401576042175293</v>
      </c>
      <c r="H37" s="3">
        <v>7.2519683837890625</v>
      </c>
      <c r="I37">
        <v>20190906</v>
      </c>
    </row>
    <row r="38" spans="2:9" x14ac:dyDescent="0.25">
      <c r="B38" s="17" t="s">
        <v>447</v>
      </c>
      <c r="C38" s="23" t="s">
        <v>541</v>
      </c>
      <c r="D38" s="22" t="str">
        <f>LEFT(B38,2)</f>
        <v>FL</v>
      </c>
      <c r="E38" s="16">
        <v>29.100000381469727</v>
      </c>
      <c r="F38" s="16">
        <v>-81.360000610351563</v>
      </c>
      <c r="G38" s="3">
        <v>7.6417326927185059</v>
      </c>
      <c r="H38" s="3">
        <v>3.6692912578582764</v>
      </c>
      <c r="I38">
        <v>20190831</v>
      </c>
    </row>
    <row r="39" spans="2:9" x14ac:dyDescent="0.25">
      <c r="B39" s="17" t="s">
        <v>395</v>
      </c>
      <c r="C39" s="23" t="s">
        <v>624</v>
      </c>
      <c r="D39" s="22" t="str">
        <f>LEFT(B39,2)</f>
        <v>NC</v>
      </c>
      <c r="E39" s="16">
        <v>34.200000762939453</v>
      </c>
      <c r="F39" s="16">
        <v>-78.089996337890625</v>
      </c>
      <c r="G39" s="3">
        <v>7.3700785636901855</v>
      </c>
      <c r="H39" s="3">
        <v>5.7283463478088379</v>
      </c>
      <c r="I39">
        <v>20190906</v>
      </c>
    </row>
    <row r="40" spans="2:9" x14ac:dyDescent="0.25">
      <c r="B40" s="17" t="s">
        <v>384</v>
      </c>
      <c r="C40" s="23" t="s">
        <v>625</v>
      </c>
      <c r="D40" s="22" t="str">
        <f>LEFT(B40,2)</f>
        <v>NC</v>
      </c>
      <c r="E40" s="16">
        <v>35.029998779296875</v>
      </c>
      <c r="F40" s="16">
        <v>-77.019996643066406</v>
      </c>
      <c r="G40" s="3">
        <v>7.2598428726196289</v>
      </c>
      <c r="H40" s="3">
        <v>6.6417322158813477</v>
      </c>
      <c r="I40">
        <v>20190906</v>
      </c>
    </row>
    <row r="41" spans="2:9" x14ac:dyDescent="0.25">
      <c r="B41" s="17" t="s">
        <v>442</v>
      </c>
      <c r="C41" s="23" t="s">
        <v>542</v>
      </c>
      <c r="D41" s="22" t="str">
        <f>LEFT(B41,2)</f>
        <v>FL</v>
      </c>
      <c r="E41" s="16">
        <v>29.090000152587891</v>
      </c>
      <c r="F41" s="16">
        <v>-81.339996337890625</v>
      </c>
      <c r="G41" s="3">
        <v>7.2125988006591797</v>
      </c>
      <c r="H41" s="3">
        <v>3.7913386821746826</v>
      </c>
      <c r="I41">
        <v>20190831</v>
      </c>
    </row>
    <row r="42" spans="2:9" x14ac:dyDescent="0.25">
      <c r="B42" s="17" t="s">
        <v>383</v>
      </c>
      <c r="C42" s="23" t="s">
        <v>626</v>
      </c>
      <c r="D42" s="22" t="str">
        <f>LEFT(B42,2)</f>
        <v>NC</v>
      </c>
      <c r="E42" s="16">
        <v>35.470001220703125</v>
      </c>
      <c r="F42" s="16">
        <v>-78.089996337890625</v>
      </c>
      <c r="G42" s="3">
        <v>7.0984253883361816</v>
      </c>
      <c r="H42" s="3">
        <v>6.7598423957824707</v>
      </c>
      <c r="I42">
        <v>20190906</v>
      </c>
    </row>
    <row r="43" spans="2:9" x14ac:dyDescent="0.25">
      <c r="B43" s="17" t="s">
        <v>381</v>
      </c>
      <c r="C43" s="23" t="s">
        <v>627</v>
      </c>
      <c r="D43" s="22" t="str">
        <f>LEFT(B43,2)</f>
        <v>NC</v>
      </c>
      <c r="E43" s="16">
        <v>35.459999084472656</v>
      </c>
      <c r="F43" s="16">
        <v>-77.669998168945313</v>
      </c>
      <c r="G43" s="3">
        <v>7.0984253883361816</v>
      </c>
      <c r="H43" s="3">
        <v>7.0984253883361816</v>
      </c>
      <c r="I43">
        <v>20190906</v>
      </c>
    </row>
    <row r="44" spans="2:9" x14ac:dyDescent="0.25">
      <c r="B44" s="17" t="s">
        <v>628</v>
      </c>
      <c r="C44" s="23" t="s">
        <v>629</v>
      </c>
      <c r="D44" s="22" t="str">
        <f>LEFT(B44,2)</f>
        <v>NC</v>
      </c>
      <c r="E44" s="16">
        <v>34.939998626708984</v>
      </c>
      <c r="F44" s="16">
        <v>-78.410003662109375</v>
      </c>
      <c r="G44" s="3">
        <v>7.0157480239868164</v>
      </c>
      <c r="H44" s="3">
        <v>6.7992124557495117</v>
      </c>
      <c r="I44">
        <v>20190906</v>
      </c>
    </row>
    <row r="45" spans="2:9" x14ac:dyDescent="0.25">
      <c r="B45" s="17" t="s">
        <v>421</v>
      </c>
      <c r="C45" s="23" t="s">
        <v>630</v>
      </c>
      <c r="D45" s="22" t="str">
        <f>LEFT(B45,2)</f>
        <v>NC</v>
      </c>
      <c r="E45" s="16">
        <v>36.299999237060547</v>
      </c>
      <c r="F45" s="16">
        <v>-76.269996643066406</v>
      </c>
      <c r="G45" s="3">
        <v>6.9527559280395508</v>
      </c>
      <c r="H45" s="3">
        <v>4.7401576042175293</v>
      </c>
      <c r="I45">
        <v>20190906</v>
      </c>
    </row>
    <row r="46" spans="2:9" x14ac:dyDescent="0.25">
      <c r="B46" s="17" t="s">
        <v>389</v>
      </c>
      <c r="C46" s="23" t="s">
        <v>631</v>
      </c>
      <c r="D46" s="22" t="str">
        <f>LEFT(B46,2)</f>
        <v>NC</v>
      </c>
      <c r="E46" s="16">
        <v>35.069999694824219</v>
      </c>
      <c r="F46" s="16">
        <v>-77.129997253417969</v>
      </c>
      <c r="G46" s="3">
        <v>6.8818893432617188</v>
      </c>
      <c r="H46" s="3">
        <v>6.3700785636901855</v>
      </c>
      <c r="I46">
        <v>20190906</v>
      </c>
    </row>
    <row r="47" spans="2:9" x14ac:dyDescent="0.25">
      <c r="B47" s="17" t="s">
        <v>392</v>
      </c>
      <c r="C47" s="23" t="s">
        <v>632</v>
      </c>
      <c r="D47" s="22" t="str">
        <f>LEFT(B47,2)</f>
        <v>NC</v>
      </c>
      <c r="E47" s="16">
        <v>34.799999237060547</v>
      </c>
      <c r="F47" s="16">
        <v>-76.669998168945313</v>
      </c>
      <c r="G47" s="3">
        <v>6.877953052520752</v>
      </c>
      <c r="H47" s="3">
        <v>5.9488186836242676</v>
      </c>
      <c r="I47">
        <v>20190906</v>
      </c>
    </row>
    <row r="48" spans="2:9" x14ac:dyDescent="0.25">
      <c r="B48" s="17" t="s">
        <v>382</v>
      </c>
      <c r="C48" s="23" t="s">
        <v>699</v>
      </c>
      <c r="D48" s="22" t="str">
        <f>LEFT(B48,2)</f>
        <v>NC</v>
      </c>
      <c r="E48" s="16">
        <v>35.400001525878906</v>
      </c>
      <c r="F48" s="16">
        <v>-76.330001831054688</v>
      </c>
      <c r="G48" s="3">
        <v>6.8503937721252441</v>
      </c>
      <c r="H48" s="3">
        <v>6.8110237121582031</v>
      </c>
      <c r="I48">
        <v>20190907</v>
      </c>
    </row>
    <row r="49" spans="2:9" x14ac:dyDescent="0.25">
      <c r="B49" s="17" t="s">
        <v>417</v>
      </c>
      <c r="C49" s="23" t="s">
        <v>588</v>
      </c>
      <c r="D49" s="22" t="str">
        <f>LEFT(B49,2)</f>
        <v>SC</v>
      </c>
      <c r="E49" s="16">
        <v>32.930000305175781</v>
      </c>
      <c r="F49" s="16">
        <v>-80.080001831054688</v>
      </c>
      <c r="G49" s="3">
        <v>6.8307089805603027</v>
      </c>
      <c r="H49" s="3">
        <v>4.8188977241516113</v>
      </c>
      <c r="I49">
        <v>20190905</v>
      </c>
    </row>
    <row r="50" spans="2:9" x14ac:dyDescent="0.25">
      <c r="B50" s="17" t="s">
        <v>409</v>
      </c>
      <c r="C50" s="23" t="s">
        <v>633</v>
      </c>
      <c r="D50" s="22" t="str">
        <f>LEFT(B50,2)</f>
        <v>NC</v>
      </c>
      <c r="E50" s="16">
        <v>34.729999542236328</v>
      </c>
      <c r="F50" s="16">
        <v>-76.519996643066406</v>
      </c>
      <c r="G50" s="3">
        <v>6.7086615562438965</v>
      </c>
      <c r="H50" s="3">
        <v>5.118110179901123</v>
      </c>
      <c r="I50">
        <v>20190906</v>
      </c>
    </row>
    <row r="51" spans="2:9" x14ac:dyDescent="0.25">
      <c r="B51" s="17" t="s">
        <v>410</v>
      </c>
      <c r="C51" s="23" t="s">
        <v>634</v>
      </c>
      <c r="D51" s="22" t="str">
        <f>LEFT(B51,2)</f>
        <v>NC</v>
      </c>
      <c r="E51" s="16">
        <v>34.729999542236328</v>
      </c>
      <c r="F51" s="16">
        <v>-77.980003356933594</v>
      </c>
      <c r="G51" s="3">
        <v>6.7007875442504883</v>
      </c>
      <c r="H51" s="3">
        <v>5.0984253883361816</v>
      </c>
      <c r="I51">
        <v>20190906</v>
      </c>
    </row>
    <row r="52" spans="2:9" x14ac:dyDescent="0.25">
      <c r="B52" s="17" t="s">
        <v>388</v>
      </c>
      <c r="C52" s="23" t="s">
        <v>635</v>
      </c>
      <c r="D52" s="22" t="str">
        <f>LEFT(B52,2)</f>
        <v>NC</v>
      </c>
      <c r="E52" s="16">
        <v>34.680000305175781</v>
      </c>
      <c r="F52" s="16">
        <v>-78.69000244140625</v>
      </c>
      <c r="G52" s="3">
        <v>6.6614174842834473</v>
      </c>
      <c r="H52" s="3">
        <v>6.3897638320922852</v>
      </c>
      <c r="I52">
        <v>20190906</v>
      </c>
    </row>
    <row r="53" spans="2:9" x14ac:dyDescent="0.25">
      <c r="B53" s="17" t="s">
        <v>453</v>
      </c>
      <c r="C53" s="23" t="s">
        <v>589</v>
      </c>
      <c r="D53" s="22" t="str">
        <f>LEFT(B53,2)</f>
        <v>SC</v>
      </c>
      <c r="E53" s="16">
        <v>32.880001068115234</v>
      </c>
      <c r="F53" s="16">
        <v>-79.989997863769531</v>
      </c>
      <c r="G53" s="3">
        <v>6.6535434722900391</v>
      </c>
      <c r="H53" s="3">
        <v>3.5511810779571533</v>
      </c>
      <c r="I53">
        <v>20190905</v>
      </c>
    </row>
    <row r="54" spans="2:9" x14ac:dyDescent="0.25">
      <c r="B54" s="17" t="s">
        <v>477</v>
      </c>
      <c r="C54" s="23" t="s">
        <v>590</v>
      </c>
      <c r="D54" s="22" t="str">
        <f>LEFT(B54,2)</f>
        <v>NC</v>
      </c>
      <c r="E54" s="16">
        <v>35.639999389648438</v>
      </c>
      <c r="F54" s="16">
        <v>-77.400001525878906</v>
      </c>
      <c r="G54" s="3">
        <v>6.6417326927185059</v>
      </c>
      <c r="H54" s="3">
        <v>3</v>
      </c>
      <c r="I54">
        <v>20190905</v>
      </c>
    </row>
    <row r="55" spans="2:9" x14ac:dyDescent="0.25">
      <c r="B55" s="17" t="s">
        <v>387</v>
      </c>
      <c r="C55" s="23" t="s">
        <v>636</v>
      </c>
      <c r="D55" s="22" t="str">
        <f>LEFT(B55,2)</f>
        <v>NC</v>
      </c>
      <c r="E55" s="16">
        <v>35.299999237060547</v>
      </c>
      <c r="F55" s="16">
        <v>-77.650001525878906</v>
      </c>
      <c r="G55" s="3">
        <v>6.6299219131469727</v>
      </c>
      <c r="H55" s="3">
        <v>6.4291338920593262</v>
      </c>
      <c r="I55">
        <v>20190906</v>
      </c>
    </row>
    <row r="56" spans="2:9" x14ac:dyDescent="0.25">
      <c r="B56" s="17" t="s">
        <v>416</v>
      </c>
      <c r="C56" s="23" t="s">
        <v>637</v>
      </c>
      <c r="D56" s="22" t="str">
        <f>LEFT(B56,2)</f>
        <v>NC</v>
      </c>
      <c r="E56" s="16">
        <v>34.669998168945313</v>
      </c>
      <c r="F56" s="16">
        <v>-77.180000305175781</v>
      </c>
      <c r="G56" s="3">
        <v>6.6102361679077148</v>
      </c>
      <c r="H56" s="3">
        <v>4.9094486236572266</v>
      </c>
      <c r="I56">
        <v>20190906</v>
      </c>
    </row>
    <row r="57" spans="2:9" x14ac:dyDescent="0.25">
      <c r="B57" s="17" t="s">
        <v>401</v>
      </c>
      <c r="C57" s="23" t="s">
        <v>638</v>
      </c>
      <c r="D57" s="22" t="str">
        <f>LEFT(B57,2)</f>
        <v>NC</v>
      </c>
      <c r="E57" s="16">
        <v>35.840000152587891</v>
      </c>
      <c r="F57" s="16">
        <v>-77.05999755859375</v>
      </c>
      <c r="G57" s="3">
        <v>6.4881892204284668</v>
      </c>
      <c r="H57" s="3">
        <v>5.5196852684020996</v>
      </c>
      <c r="I57">
        <v>20190906</v>
      </c>
    </row>
    <row r="58" spans="2:9" x14ac:dyDescent="0.25">
      <c r="B58" s="17" t="s">
        <v>402</v>
      </c>
      <c r="C58" s="23" t="s">
        <v>639</v>
      </c>
      <c r="D58" s="22" t="str">
        <f>LEFT(B58,2)</f>
        <v>NC</v>
      </c>
      <c r="E58" s="16">
        <v>34.930000305175781</v>
      </c>
      <c r="F58" s="16">
        <v>-77.580001831054688</v>
      </c>
      <c r="G58" s="3">
        <v>6.4685044288635254</v>
      </c>
      <c r="H58" s="3">
        <v>5.421259880065918</v>
      </c>
      <c r="I58">
        <v>20190906</v>
      </c>
    </row>
    <row r="59" spans="2:9" x14ac:dyDescent="0.25">
      <c r="B59" s="17" t="s">
        <v>478</v>
      </c>
      <c r="C59" s="23" t="s">
        <v>591</v>
      </c>
      <c r="D59" s="22" t="str">
        <f>LEFT(B59,2)</f>
        <v>SC</v>
      </c>
      <c r="E59" s="16">
        <v>33.279998779296875</v>
      </c>
      <c r="F59" s="16">
        <v>-79.699996948242188</v>
      </c>
      <c r="G59" s="3">
        <v>6.4488191604614258</v>
      </c>
      <c r="H59" s="3">
        <v>3</v>
      </c>
      <c r="I59">
        <v>20190905</v>
      </c>
    </row>
    <row r="60" spans="2:9" x14ac:dyDescent="0.25">
      <c r="B60" s="17" t="s">
        <v>496</v>
      </c>
      <c r="C60" s="23" t="s">
        <v>592</v>
      </c>
      <c r="D60" s="22" t="str">
        <f>LEFT(B60,2)</f>
        <v>NC</v>
      </c>
      <c r="E60" s="16">
        <v>34.779998779296875</v>
      </c>
      <c r="F60" s="16">
        <v>-76.879997253417969</v>
      </c>
      <c r="G60" s="3">
        <v>6.2913389205932617</v>
      </c>
      <c r="H60" s="3">
        <v>2.381889820098877</v>
      </c>
      <c r="I60">
        <v>20190905</v>
      </c>
    </row>
    <row r="61" spans="2:9" x14ac:dyDescent="0.25">
      <c r="B61" s="17" t="s">
        <v>479</v>
      </c>
      <c r="C61" s="23" t="s">
        <v>593</v>
      </c>
      <c r="D61" s="22" t="str">
        <f>LEFT(B61,2)</f>
        <v>NC</v>
      </c>
      <c r="E61" s="16">
        <v>35.069999694824219</v>
      </c>
      <c r="F61" s="16">
        <v>-77.050003051757813</v>
      </c>
      <c r="G61" s="3">
        <v>6.2677164077758789</v>
      </c>
      <c r="H61" s="3">
        <v>2.9488189220428467</v>
      </c>
      <c r="I61">
        <v>20190905</v>
      </c>
    </row>
    <row r="62" spans="2:9" x14ac:dyDescent="0.25">
      <c r="B62" s="17" t="s">
        <v>419</v>
      </c>
      <c r="C62" s="23" t="s">
        <v>594</v>
      </c>
      <c r="D62" s="22" t="str">
        <f>LEFT(B62,2)</f>
        <v>SC</v>
      </c>
      <c r="E62" s="16">
        <v>32.810001373291016</v>
      </c>
      <c r="F62" s="16">
        <v>-80.080001831054688</v>
      </c>
      <c r="G62" s="3">
        <v>6.1692910194396973</v>
      </c>
      <c r="H62" s="3">
        <v>4.7913384437561035</v>
      </c>
      <c r="I62">
        <v>20190905</v>
      </c>
    </row>
    <row r="63" spans="2:9" x14ac:dyDescent="0.25">
      <c r="B63" s="17" t="s">
        <v>397</v>
      </c>
      <c r="C63" s="23" t="s">
        <v>640</v>
      </c>
      <c r="D63" s="22" t="str">
        <f>LEFT(B63,2)</f>
        <v>NC</v>
      </c>
      <c r="E63" s="16">
        <v>34.729999542236328</v>
      </c>
      <c r="F63" s="16">
        <v>-76.739997863769531</v>
      </c>
      <c r="G63" s="3">
        <v>6.1614174842834473</v>
      </c>
      <c r="H63" s="3">
        <v>5.7007875442504883</v>
      </c>
      <c r="I63">
        <v>20190906</v>
      </c>
    </row>
    <row r="64" spans="2:9" x14ac:dyDescent="0.25">
      <c r="B64" s="17" t="s">
        <v>396</v>
      </c>
      <c r="C64" s="23" t="s">
        <v>641</v>
      </c>
      <c r="D64" s="22" t="str">
        <f>LEFT(B64,2)</f>
        <v>NC</v>
      </c>
      <c r="E64" s="16">
        <v>34.880001068115234</v>
      </c>
      <c r="F64" s="16">
        <v>-78.860000610351563</v>
      </c>
      <c r="G64" s="3">
        <v>6.1574802398681641</v>
      </c>
      <c r="H64" s="3">
        <v>5.7283463478088379</v>
      </c>
      <c r="I64">
        <v>20190906</v>
      </c>
    </row>
    <row r="65" spans="2:9" x14ac:dyDescent="0.25">
      <c r="B65" s="17" t="s">
        <v>398</v>
      </c>
      <c r="C65" s="23" t="s">
        <v>642</v>
      </c>
      <c r="D65" s="22" t="str">
        <f>LEFT(B65,2)</f>
        <v>NC</v>
      </c>
      <c r="E65" s="16">
        <v>35.849998474121094</v>
      </c>
      <c r="F65" s="16">
        <v>-77.029998779296875</v>
      </c>
      <c r="G65" s="3">
        <v>6.1299214363098145</v>
      </c>
      <c r="H65" s="3">
        <v>5.5984253883361816</v>
      </c>
      <c r="I65">
        <v>20190906</v>
      </c>
    </row>
    <row r="66" spans="2:9" x14ac:dyDescent="0.25">
      <c r="B66" s="17" t="s">
        <v>400</v>
      </c>
      <c r="C66" s="23" t="s">
        <v>643</v>
      </c>
      <c r="D66" s="22" t="str">
        <f>LEFT(B66,2)</f>
        <v>NC</v>
      </c>
      <c r="E66" s="16">
        <v>35.110000610351563</v>
      </c>
      <c r="F66" s="16">
        <v>-77.099998474121094</v>
      </c>
      <c r="G66" s="3">
        <v>6.1023626327514648</v>
      </c>
      <c r="H66" s="3">
        <v>5.5511813163757324</v>
      </c>
      <c r="I66">
        <v>20190906</v>
      </c>
    </row>
    <row r="67" spans="2:9" x14ac:dyDescent="0.25">
      <c r="B67" s="17" t="s">
        <v>443</v>
      </c>
      <c r="C67" s="23" t="s">
        <v>595</v>
      </c>
      <c r="D67" s="22" t="str">
        <f>LEFT(B67,2)</f>
        <v>SC</v>
      </c>
      <c r="E67" s="16">
        <v>32.959999084472656</v>
      </c>
      <c r="F67" s="16">
        <v>-80.05999755859375</v>
      </c>
      <c r="G67" s="3">
        <v>6.0984253883361816</v>
      </c>
      <c r="H67" s="3">
        <v>3.7795276641845703</v>
      </c>
      <c r="I67">
        <v>20190905</v>
      </c>
    </row>
    <row r="68" spans="2:9" x14ac:dyDescent="0.25">
      <c r="B68" s="17" t="s">
        <v>420</v>
      </c>
      <c r="C68" s="23" t="s">
        <v>644</v>
      </c>
      <c r="D68" s="22" t="str">
        <f>LEFT(B68,2)</f>
        <v>NC</v>
      </c>
      <c r="E68" s="16">
        <v>34.770000457763672</v>
      </c>
      <c r="F68" s="16">
        <v>-77.419998168945313</v>
      </c>
      <c r="G68" s="3">
        <v>6.0905518531799316</v>
      </c>
      <c r="H68" s="3">
        <v>4.7401576042175293</v>
      </c>
      <c r="I68">
        <v>20190906</v>
      </c>
    </row>
    <row r="69" spans="2:9" x14ac:dyDescent="0.25">
      <c r="B69" s="17" t="s">
        <v>439</v>
      </c>
      <c r="C69" s="23" t="s">
        <v>645</v>
      </c>
      <c r="D69" s="22" t="str">
        <f>LEFT(B69,2)</f>
        <v>NC</v>
      </c>
      <c r="E69" s="16">
        <v>34.709999084472656</v>
      </c>
      <c r="F69" s="16">
        <v>-76.989997863769531</v>
      </c>
      <c r="G69" s="3">
        <v>6.0787405967712402</v>
      </c>
      <c r="H69" s="3">
        <v>3.8700788021087646</v>
      </c>
      <c r="I69">
        <v>20190906</v>
      </c>
    </row>
    <row r="70" spans="2:9" x14ac:dyDescent="0.25">
      <c r="B70" s="17" t="s">
        <v>459</v>
      </c>
      <c r="C70" s="23" t="s">
        <v>596</v>
      </c>
      <c r="D70" s="22" t="str">
        <f>LEFT(B70,2)</f>
        <v>NC</v>
      </c>
      <c r="E70" s="16">
        <v>33.930000305175781</v>
      </c>
      <c r="F70" s="16">
        <v>-78.389999389648438</v>
      </c>
      <c r="G70" s="3">
        <v>6.0118112564086914</v>
      </c>
      <c r="H70" s="3">
        <v>3.4015748500823975</v>
      </c>
      <c r="I70">
        <v>20190905</v>
      </c>
    </row>
    <row r="71" spans="2:9" x14ac:dyDescent="0.25">
      <c r="B71" s="17" t="s">
        <v>471</v>
      </c>
      <c r="C71" s="23" t="s">
        <v>597</v>
      </c>
      <c r="D71" s="22" t="str">
        <f>LEFT(B71,2)</f>
        <v>SC</v>
      </c>
      <c r="E71" s="16">
        <v>32.900001525878906</v>
      </c>
      <c r="F71" s="16">
        <v>-80.040000915527344</v>
      </c>
      <c r="G71" s="3">
        <v>6</v>
      </c>
      <c r="H71" s="3">
        <v>3.0590550899505615</v>
      </c>
      <c r="I71">
        <v>20190905</v>
      </c>
    </row>
    <row r="72" spans="2:9" x14ac:dyDescent="0.25">
      <c r="B72" s="17" t="s">
        <v>481</v>
      </c>
      <c r="C72" s="23" t="s">
        <v>598</v>
      </c>
      <c r="D72" s="22" t="str">
        <f>LEFT(B72,2)</f>
        <v>NC</v>
      </c>
      <c r="E72" s="16">
        <v>34.900001525878906</v>
      </c>
      <c r="F72" s="16">
        <v>-76.879997253417969</v>
      </c>
      <c r="G72" s="3">
        <v>5.6417326927185059</v>
      </c>
      <c r="H72" s="3">
        <v>2.9291338920593262</v>
      </c>
      <c r="I72">
        <v>20190905</v>
      </c>
    </row>
    <row r="73" spans="2:9" x14ac:dyDescent="0.25">
      <c r="B73" s="17" t="s">
        <v>367</v>
      </c>
      <c r="C73" s="23" t="s">
        <v>700</v>
      </c>
      <c r="D73" s="22" t="str">
        <f>LEFT(B73,2)</f>
        <v>NS</v>
      </c>
      <c r="E73" s="16">
        <v>44.700000762939453</v>
      </c>
      <c r="F73" s="16">
        <v>-63.900001525878906</v>
      </c>
      <c r="G73" s="3">
        <v>5.6220474243164063</v>
      </c>
      <c r="H73" s="3">
        <v>5.5118112564086914</v>
      </c>
      <c r="I73">
        <v>20190907</v>
      </c>
    </row>
    <row r="74" spans="2:9" x14ac:dyDescent="0.25">
      <c r="B74" s="17" t="s">
        <v>424</v>
      </c>
      <c r="C74" s="23" t="s">
        <v>646</v>
      </c>
      <c r="D74" s="22" t="str">
        <f>LEFT(B74,2)</f>
        <v>NC</v>
      </c>
      <c r="E74" s="16">
        <v>36.020000457763672</v>
      </c>
      <c r="F74" s="16">
        <v>-76.550003051757813</v>
      </c>
      <c r="G74" s="3">
        <v>5.5905513763427734</v>
      </c>
      <c r="H74" s="3">
        <v>4.6496062278747559</v>
      </c>
      <c r="I74">
        <v>20190906</v>
      </c>
    </row>
    <row r="75" spans="2:9" x14ac:dyDescent="0.25">
      <c r="B75" s="17" t="s">
        <v>470</v>
      </c>
      <c r="C75" s="23" t="s">
        <v>563</v>
      </c>
      <c r="D75" s="22" t="str">
        <f>LEFT(B75,2)</f>
        <v>FL</v>
      </c>
      <c r="E75" s="16">
        <v>29.020000457763672</v>
      </c>
      <c r="F75" s="16">
        <v>-81.30999755859375</v>
      </c>
      <c r="G75" s="3">
        <v>5.5905508995056152</v>
      </c>
      <c r="H75" s="3">
        <v>3.0708661079406738</v>
      </c>
      <c r="I75">
        <v>20190904</v>
      </c>
    </row>
    <row r="76" spans="2:9" x14ac:dyDescent="0.25">
      <c r="B76" s="17" t="s">
        <v>449</v>
      </c>
      <c r="C76" s="23" t="s">
        <v>647</v>
      </c>
      <c r="D76" s="22" t="str">
        <f>LEFT(B76,2)</f>
        <v>NC</v>
      </c>
      <c r="E76" s="16">
        <v>33.939998626708984</v>
      </c>
      <c r="F76" s="16">
        <v>-78.120002746582031</v>
      </c>
      <c r="G76" s="3">
        <v>5.5866141319274902</v>
      </c>
      <c r="H76" s="3">
        <v>3.618110179901123</v>
      </c>
      <c r="I76">
        <v>20190906</v>
      </c>
    </row>
    <row r="77" spans="2:9" x14ac:dyDescent="0.25">
      <c r="B77" s="17" t="s">
        <v>648</v>
      </c>
      <c r="C77" s="23" t="s">
        <v>649</v>
      </c>
      <c r="D77" s="22" t="str">
        <f>LEFT(B77,2)</f>
        <v>NC</v>
      </c>
      <c r="E77" s="16">
        <v>35.009998321533203</v>
      </c>
      <c r="F77" s="16">
        <v>-77</v>
      </c>
      <c r="G77" s="3">
        <v>5.5393705368041992</v>
      </c>
      <c r="H77" s="3">
        <v>5.460629940032959</v>
      </c>
      <c r="I77">
        <v>20190906</v>
      </c>
    </row>
    <row r="78" spans="2:9" x14ac:dyDescent="0.25">
      <c r="B78" s="17" t="s">
        <v>404</v>
      </c>
      <c r="C78" s="23" t="s">
        <v>599</v>
      </c>
      <c r="D78" s="22" t="str">
        <f>LEFT(B78,2)</f>
        <v>NC</v>
      </c>
      <c r="E78" s="16">
        <v>35.520000457763672</v>
      </c>
      <c r="F78" s="16">
        <v>-78.339996337890625</v>
      </c>
      <c r="G78" s="3">
        <v>5.4881887435913086</v>
      </c>
      <c r="H78" s="3">
        <v>5.3385825157165527</v>
      </c>
      <c r="I78">
        <v>20190905</v>
      </c>
    </row>
    <row r="79" spans="2:9" x14ac:dyDescent="0.25">
      <c r="B79" s="17" t="s">
        <v>460</v>
      </c>
      <c r="C79" s="23" t="s">
        <v>600</v>
      </c>
      <c r="D79" s="22" t="str">
        <f>LEFT(B79,2)</f>
        <v>NC</v>
      </c>
      <c r="E79" s="16">
        <v>34.700000762939453</v>
      </c>
      <c r="F79" s="16">
        <v>-77.379997253417969</v>
      </c>
      <c r="G79" s="3">
        <v>5.4842524528503418</v>
      </c>
      <c r="H79" s="3">
        <v>3.4015748500823975</v>
      </c>
      <c r="I79">
        <v>20190905</v>
      </c>
    </row>
    <row r="80" spans="2:9" x14ac:dyDescent="0.25">
      <c r="B80" s="17" t="s">
        <v>428</v>
      </c>
      <c r="C80" s="23" t="s">
        <v>650</v>
      </c>
      <c r="D80" s="22" t="str">
        <f>LEFT(B80,2)</f>
        <v>NC</v>
      </c>
      <c r="E80" s="16">
        <v>34.799999237060547</v>
      </c>
      <c r="F80" s="16">
        <v>-77.400001525878906</v>
      </c>
      <c r="G80" s="3">
        <v>5.4803152084350586</v>
      </c>
      <c r="H80" s="3">
        <v>4.4685039520263672</v>
      </c>
      <c r="I80">
        <v>20190906</v>
      </c>
    </row>
    <row r="81" spans="2:9" x14ac:dyDescent="0.25">
      <c r="B81" s="17" t="s">
        <v>463</v>
      </c>
      <c r="C81" s="23" t="s">
        <v>651</v>
      </c>
      <c r="D81" s="22" t="str">
        <f>LEFT(B81,2)</f>
        <v>NC</v>
      </c>
      <c r="E81" s="16">
        <v>34.009998321533203</v>
      </c>
      <c r="F81" s="16">
        <v>-78.550003051757813</v>
      </c>
      <c r="G81" s="3">
        <v>5.4488191604614258</v>
      </c>
      <c r="H81" s="3">
        <v>3.3385827541351318</v>
      </c>
      <c r="I81">
        <v>20190906</v>
      </c>
    </row>
    <row r="82" spans="2:9" x14ac:dyDescent="0.25">
      <c r="B82" s="17" t="s">
        <v>408</v>
      </c>
      <c r="C82" s="23" t="s">
        <v>652</v>
      </c>
      <c r="D82" s="22" t="str">
        <f>LEFT(B82,2)</f>
        <v>NC</v>
      </c>
      <c r="E82" s="16">
        <v>35.529998779296875</v>
      </c>
      <c r="F82" s="16">
        <v>-77.459999084472656</v>
      </c>
      <c r="G82" s="3">
        <v>5.381889820098877</v>
      </c>
      <c r="H82" s="3">
        <v>5.1614174842834473</v>
      </c>
      <c r="I82">
        <v>20190906</v>
      </c>
    </row>
    <row r="83" spans="2:9" x14ac:dyDescent="0.25">
      <c r="B83" s="17" t="s">
        <v>653</v>
      </c>
      <c r="C83" s="23" t="s">
        <v>654</v>
      </c>
      <c r="D83" s="22" t="str">
        <f>LEFT(B83,2)</f>
        <v>NC</v>
      </c>
      <c r="E83" s="16">
        <v>35.5</v>
      </c>
      <c r="F83" s="16">
        <v>-77.330001831054688</v>
      </c>
      <c r="G83" s="3">
        <v>5.3700785636901855</v>
      </c>
      <c r="H83" s="3">
        <v>4.6692914962768555</v>
      </c>
      <c r="I83">
        <v>20190906</v>
      </c>
    </row>
    <row r="84" spans="2:9" x14ac:dyDescent="0.25">
      <c r="B84" s="17" t="s">
        <v>440</v>
      </c>
      <c r="C84" s="23" t="s">
        <v>655</v>
      </c>
      <c r="D84" s="22" t="str">
        <f>LEFT(B84,2)</f>
        <v>NC</v>
      </c>
      <c r="E84" s="16">
        <v>34.409999847412109</v>
      </c>
      <c r="F84" s="16">
        <v>-78.790000915527344</v>
      </c>
      <c r="G84" s="3">
        <v>5.3543305397033691</v>
      </c>
      <c r="H84" s="3">
        <v>3.8700788021087646</v>
      </c>
      <c r="I84">
        <v>20190906</v>
      </c>
    </row>
    <row r="85" spans="2:9" x14ac:dyDescent="0.25">
      <c r="B85" s="17" t="s">
        <v>425</v>
      </c>
      <c r="C85" s="23" t="s">
        <v>701</v>
      </c>
      <c r="D85" s="22" t="str">
        <f>LEFT(B85,2)</f>
        <v>NB</v>
      </c>
      <c r="E85" s="16">
        <v>45.700000762939453</v>
      </c>
      <c r="F85" s="16">
        <v>-65.169998168945313</v>
      </c>
      <c r="G85" s="3">
        <v>5.3425207138061523</v>
      </c>
      <c r="H85" s="3">
        <v>4.618110179901123</v>
      </c>
      <c r="I85">
        <v>20190907</v>
      </c>
    </row>
    <row r="86" spans="2:9" x14ac:dyDescent="0.25">
      <c r="B86" s="17" t="s">
        <v>476</v>
      </c>
      <c r="C86" s="23" t="s">
        <v>656</v>
      </c>
      <c r="D86" s="22" t="str">
        <f>LEFT(B86,2)</f>
        <v>SC</v>
      </c>
      <c r="E86" s="16">
        <v>34.069999694824219</v>
      </c>
      <c r="F86" s="16">
        <v>-78.870002746582031</v>
      </c>
      <c r="G86" s="3">
        <v>5.3307089805603027</v>
      </c>
      <c r="H86" s="3">
        <v>3.0118110179901123</v>
      </c>
      <c r="I86">
        <v>20190906</v>
      </c>
    </row>
    <row r="87" spans="2:9" x14ac:dyDescent="0.25">
      <c r="B87" s="17" t="s">
        <v>407</v>
      </c>
      <c r="C87" s="23" t="s">
        <v>702</v>
      </c>
      <c r="D87" s="22" t="str">
        <f>LEFT(B87,2)</f>
        <v>NS</v>
      </c>
      <c r="E87" s="16">
        <v>43.450000762939453</v>
      </c>
      <c r="F87" s="16">
        <v>-65.470001220703125</v>
      </c>
      <c r="G87" s="3">
        <v>5.2519688606262207</v>
      </c>
      <c r="H87" s="3">
        <v>5.1653542518615723</v>
      </c>
      <c r="I87">
        <v>20190907</v>
      </c>
    </row>
    <row r="88" spans="2:9" x14ac:dyDescent="0.25">
      <c r="B88" s="17" t="s">
        <v>411</v>
      </c>
      <c r="C88" s="23" t="s">
        <v>703</v>
      </c>
      <c r="D88" s="22" t="str">
        <f>LEFT(B88,2)</f>
        <v>NS</v>
      </c>
      <c r="E88" s="16">
        <v>43.979999542236328</v>
      </c>
      <c r="F88" s="16">
        <v>-64.669998168945313</v>
      </c>
      <c r="G88" s="3">
        <v>5.2047257423400879</v>
      </c>
      <c r="H88" s="3">
        <v>5.0590553283691406</v>
      </c>
      <c r="I88">
        <v>20190907</v>
      </c>
    </row>
    <row r="89" spans="2:9" x14ac:dyDescent="0.25">
      <c r="B89" s="17" t="s">
        <v>430</v>
      </c>
      <c r="C89" s="23" t="s">
        <v>657</v>
      </c>
      <c r="D89" s="22" t="str">
        <f>LEFT(B89,2)</f>
        <v>NC</v>
      </c>
      <c r="E89" s="16">
        <v>34.720001220703125</v>
      </c>
      <c r="F89" s="16">
        <v>-76.730003356933594</v>
      </c>
      <c r="G89" s="3">
        <v>5.1496062278747559</v>
      </c>
      <c r="H89" s="3">
        <v>4.3700785636901855</v>
      </c>
      <c r="I89">
        <v>20190906</v>
      </c>
    </row>
    <row r="90" spans="2:9" x14ac:dyDescent="0.25">
      <c r="B90" s="17" t="s">
        <v>658</v>
      </c>
      <c r="C90" s="23" t="s">
        <v>659</v>
      </c>
      <c r="D90" s="22" t="str">
        <f>LEFT(B90,2)</f>
        <v>NC</v>
      </c>
      <c r="E90" s="16">
        <v>35.020000457763672</v>
      </c>
      <c r="F90" s="16">
        <v>-76.720001220703125</v>
      </c>
      <c r="G90" s="3">
        <v>5.1417326927185059</v>
      </c>
      <c r="H90" s="3">
        <v>4.6102361679077148</v>
      </c>
      <c r="I90">
        <v>20190906</v>
      </c>
    </row>
    <row r="91" spans="2:9" x14ac:dyDescent="0.25">
      <c r="B91" s="17" t="s">
        <v>456</v>
      </c>
      <c r="C91" s="23" t="s">
        <v>601</v>
      </c>
      <c r="D91" s="22" t="str">
        <f>LEFT(B91,2)</f>
        <v>NC</v>
      </c>
      <c r="E91" s="16">
        <v>35.689998626708984</v>
      </c>
      <c r="F91" s="16">
        <v>-77.949996948242188</v>
      </c>
      <c r="G91" s="3">
        <v>5.0590553283691406</v>
      </c>
      <c r="H91" s="3">
        <v>3.4685039520263672</v>
      </c>
      <c r="I91">
        <v>20190905</v>
      </c>
    </row>
    <row r="92" spans="2:9" x14ac:dyDescent="0.25">
      <c r="B92" s="17" t="s">
        <v>469</v>
      </c>
      <c r="C92" s="23" t="s">
        <v>660</v>
      </c>
      <c r="D92" s="22" t="str">
        <f>LEFT(B92,2)</f>
        <v>SC</v>
      </c>
      <c r="E92" s="16">
        <v>34.189998626708984</v>
      </c>
      <c r="F92" s="16">
        <v>-79.25</v>
      </c>
      <c r="G92" s="3">
        <v>5.0196847915649414</v>
      </c>
      <c r="H92" s="3">
        <v>3.0984251499176025</v>
      </c>
      <c r="I92">
        <v>20190906</v>
      </c>
    </row>
    <row r="93" spans="2:9" x14ac:dyDescent="0.25">
      <c r="B93" s="17" t="s">
        <v>415</v>
      </c>
      <c r="C93" s="23" t="s">
        <v>661</v>
      </c>
      <c r="D93" s="22" t="str">
        <f>LEFT(B93,2)</f>
        <v>NC</v>
      </c>
      <c r="E93" s="16">
        <v>34.909999847412109</v>
      </c>
      <c r="F93" s="16">
        <v>-78.870002746582031</v>
      </c>
      <c r="G93" s="3">
        <v>5</v>
      </c>
      <c r="H93" s="3">
        <v>4.9094486236572266</v>
      </c>
      <c r="I93">
        <v>20190906</v>
      </c>
    </row>
    <row r="94" spans="2:9" x14ac:dyDescent="0.25">
      <c r="B94" s="17" t="s">
        <v>429</v>
      </c>
      <c r="C94" s="23" t="s">
        <v>662</v>
      </c>
      <c r="D94" s="22" t="str">
        <f>LEFT(B94,2)</f>
        <v>NC</v>
      </c>
      <c r="E94" s="16">
        <v>34.900001525878906</v>
      </c>
      <c r="F94" s="16">
        <v>-76.919998168945313</v>
      </c>
      <c r="G94" s="3">
        <v>4.9685039520263672</v>
      </c>
      <c r="H94" s="3">
        <v>4.4488186836242676</v>
      </c>
      <c r="I94">
        <v>20190906</v>
      </c>
    </row>
    <row r="95" spans="2:9" x14ac:dyDescent="0.25">
      <c r="B95" s="17" t="s">
        <v>418</v>
      </c>
      <c r="C95" s="23" t="s">
        <v>663</v>
      </c>
      <c r="D95" s="22" t="str">
        <f>LEFT(B95,2)</f>
        <v>NC</v>
      </c>
      <c r="E95" s="16">
        <v>35.419998168945313</v>
      </c>
      <c r="F95" s="16">
        <v>-77.989997863769531</v>
      </c>
      <c r="G95" s="3">
        <v>4.8425197601318359</v>
      </c>
      <c r="H95" s="3">
        <v>4.8110237121582031</v>
      </c>
      <c r="I95">
        <v>20190906</v>
      </c>
    </row>
    <row r="96" spans="2:9" x14ac:dyDescent="0.25">
      <c r="B96" s="17" t="s">
        <v>422</v>
      </c>
      <c r="C96" s="23" t="s">
        <v>664</v>
      </c>
      <c r="D96" s="22" t="str">
        <f>LEFT(B96,2)</f>
        <v>NC</v>
      </c>
      <c r="E96" s="16">
        <v>35.369998931884766</v>
      </c>
      <c r="F96" s="16">
        <v>-77.900001525878906</v>
      </c>
      <c r="G96" s="3">
        <v>4.8228349685668945</v>
      </c>
      <c r="H96" s="3">
        <v>4.6614174842834473</v>
      </c>
      <c r="I96">
        <v>20190906</v>
      </c>
    </row>
    <row r="97" spans="2:9" x14ac:dyDescent="0.25">
      <c r="B97" s="17" t="s">
        <v>427</v>
      </c>
      <c r="C97" s="23" t="s">
        <v>704</v>
      </c>
      <c r="D97" s="22" t="str">
        <f>LEFT(B97,2)</f>
        <v>NB</v>
      </c>
      <c r="E97" s="16">
        <v>46.430000305175781</v>
      </c>
      <c r="F97" s="16">
        <v>-64.769996643066406</v>
      </c>
      <c r="G97" s="3">
        <v>4.7795276641845703</v>
      </c>
      <c r="H97" s="3">
        <v>4.5</v>
      </c>
      <c r="I97">
        <v>20190907</v>
      </c>
    </row>
    <row r="98" spans="2:9" x14ac:dyDescent="0.25">
      <c r="B98" s="17" t="s">
        <v>426</v>
      </c>
      <c r="C98" s="23" t="s">
        <v>705</v>
      </c>
      <c r="D98" s="22" t="str">
        <f>LEFT(B98,2)</f>
        <v>NS</v>
      </c>
      <c r="E98" s="16">
        <v>45.069999694824219</v>
      </c>
      <c r="F98" s="16">
        <v>-64.480003356933594</v>
      </c>
      <c r="G98" s="3">
        <v>4.7440948486328125</v>
      </c>
      <c r="H98" s="3">
        <v>4.4173226356506348</v>
      </c>
      <c r="I98">
        <v>20190907</v>
      </c>
    </row>
    <row r="99" spans="2:9" x14ac:dyDescent="0.25">
      <c r="B99" s="17" t="s">
        <v>480</v>
      </c>
      <c r="C99" s="23" t="s">
        <v>665</v>
      </c>
      <c r="D99" s="22" t="str">
        <f>LEFT(B99,2)</f>
        <v>NC</v>
      </c>
      <c r="E99" s="16">
        <v>33.950000762939453</v>
      </c>
      <c r="F99" s="16">
        <v>-78.110000610351563</v>
      </c>
      <c r="G99" s="3">
        <v>4.7401576042175293</v>
      </c>
      <c r="H99" s="3">
        <v>2.9488189220428467</v>
      </c>
      <c r="I99">
        <v>20190906</v>
      </c>
    </row>
    <row r="100" spans="2:9" x14ac:dyDescent="0.25">
      <c r="B100" s="17" t="s">
        <v>491</v>
      </c>
      <c r="C100" s="23" t="s">
        <v>666</v>
      </c>
      <c r="D100" s="22" t="str">
        <f>LEFT(B100,2)</f>
        <v>SC</v>
      </c>
      <c r="E100" s="16">
        <v>33.740001678466797</v>
      </c>
      <c r="F100" s="16">
        <v>-79.930000305175781</v>
      </c>
      <c r="G100" s="3">
        <v>4.7322835922241211</v>
      </c>
      <c r="H100" s="3">
        <v>2.5590550899505615</v>
      </c>
      <c r="I100">
        <v>20190906</v>
      </c>
    </row>
    <row r="101" spans="2:9" x14ac:dyDescent="0.25">
      <c r="B101" s="17" t="s">
        <v>423</v>
      </c>
      <c r="C101" s="23" t="s">
        <v>667</v>
      </c>
      <c r="D101" s="22" t="str">
        <f>LEFT(B101,2)</f>
        <v>NC</v>
      </c>
      <c r="E101" s="16">
        <v>35.220001220703125</v>
      </c>
      <c r="F101" s="16">
        <v>-78.569999694824219</v>
      </c>
      <c r="G101" s="3">
        <v>4.7204723358154297</v>
      </c>
      <c r="H101" s="3">
        <v>4.6496062278747559</v>
      </c>
      <c r="I101">
        <v>20190906</v>
      </c>
    </row>
    <row r="102" spans="2:9" x14ac:dyDescent="0.25">
      <c r="B102" s="17" t="s">
        <v>483</v>
      </c>
      <c r="C102" s="23" t="s">
        <v>668</v>
      </c>
      <c r="D102" s="22" t="str">
        <f>LEFT(B102,2)</f>
        <v>PR</v>
      </c>
      <c r="E102" s="16">
        <v>18.430000305175781</v>
      </c>
      <c r="F102" s="16">
        <v>-66.010002136230469</v>
      </c>
      <c r="G102" s="3">
        <v>4.7165350914001465</v>
      </c>
      <c r="H102" s="3">
        <v>2.8188977241516113</v>
      </c>
      <c r="I102">
        <v>20190906</v>
      </c>
    </row>
    <row r="103" spans="2:9" x14ac:dyDescent="0.25">
      <c r="B103" s="17" t="s">
        <v>474</v>
      </c>
      <c r="C103" s="23" t="s">
        <v>706</v>
      </c>
      <c r="D103" s="22" t="str">
        <f>LEFT(B103,2)</f>
        <v>PR</v>
      </c>
      <c r="E103" s="16">
        <v>18.319999694824219</v>
      </c>
      <c r="F103" s="16">
        <v>-65.870002746582031</v>
      </c>
      <c r="G103" s="3">
        <v>4.7007875442504883</v>
      </c>
      <c r="H103" s="3">
        <v>3.0314960479736328</v>
      </c>
      <c r="I103">
        <v>20190907</v>
      </c>
    </row>
    <row r="104" spans="2:9" x14ac:dyDescent="0.25">
      <c r="B104" s="17" t="s">
        <v>435</v>
      </c>
      <c r="C104" s="23" t="s">
        <v>669</v>
      </c>
      <c r="D104" s="22" t="str">
        <f>LEFT(B104,2)</f>
        <v>NC</v>
      </c>
      <c r="E104" s="16">
        <v>34.569999694824219</v>
      </c>
      <c r="F104" s="16">
        <v>-78.80999755859375</v>
      </c>
      <c r="G104" s="3">
        <v>4.6692910194396973</v>
      </c>
      <c r="H104" s="3">
        <v>4.1496062278747559</v>
      </c>
      <c r="I104">
        <v>20190906</v>
      </c>
    </row>
    <row r="105" spans="2:9" x14ac:dyDescent="0.25">
      <c r="B105" s="17" t="s">
        <v>450</v>
      </c>
      <c r="C105" s="23" t="s">
        <v>707</v>
      </c>
      <c r="D105" s="22" t="str">
        <f>LEFT(B105,2)</f>
        <v>PR</v>
      </c>
      <c r="E105" s="16">
        <v>18.129999160766602</v>
      </c>
      <c r="F105" s="16">
        <v>-66.260002136230469</v>
      </c>
      <c r="G105" s="3">
        <v>4.6574802398681641</v>
      </c>
      <c r="H105" s="3">
        <v>3.618110179901123</v>
      </c>
      <c r="I105">
        <v>20190907</v>
      </c>
    </row>
    <row r="106" spans="2:9" x14ac:dyDescent="0.25">
      <c r="B106" s="17" t="s">
        <v>495</v>
      </c>
      <c r="C106" s="23" t="s">
        <v>551</v>
      </c>
      <c r="D106" s="22" t="str">
        <f>LEFT(B106,2)</f>
        <v>GA</v>
      </c>
      <c r="E106" s="16">
        <v>31.420000076293945</v>
      </c>
      <c r="F106" s="16">
        <v>-81.400001525878906</v>
      </c>
      <c r="G106" s="3">
        <v>4.5118107795715332</v>
      </c>
      <c r="H106" s="3">
        <v>2.4409449100494385</v>
      </c>
      <c r="I106">
        <v>20190901</v>
      </c>
    </row>
    <row r="107" spans="2:9" x14ac:dyDescent="0.25">
      <c r="B107" s="17" t="s">
        <v>482</v>
      </c>
      <c r="C107" s="23" t="s">
        <v>602</v>
      </c>
      <c r="D107" s="22" t="str">
        <f>LEFT(B107,2)</f>
        <v>SC</v>
      </c>
      <c r="E107" s="16">
        <v>33.770000457763672</v>
      </c>
      <c r="F107" s="16">
        <v>-78.910003662109375</v>
      </c>
      <c r="G107" s="3">
        <v>4.4409446716308594</v>
      </c>
      <c r="H107" s="3">
        <v>2.9094488620758057</v>
      </c>
      <c r="I107">
        <v>20190905</v>
      </c>
    </row>
    <row r="108" spans="2:9" x14ac:dyDescent="0.25">
      <c r="B108" s="17" t="s">
        <v>528</v>
      </c>
      <c r="C108" s="23" t="s">
        <v>603</v>
      </c>
      <c r="D108" s="22" t="str">
        <f>LEFT(B108,2)</f>
        <v>FL</v>
      </c>
      <c r="E108" s="16">
        <v>30.309999465942383</v>
      </c>
      <c r="F108" s="16">
        <v>-81.470001220703125</v>
      </c>
      <c r="G108" s="3">
        <v>4.4370079040527344</v>
      </c>
      <c r="H108" s="3">
        <v>1.3385826349258423</v>
      </c>
      <c r="I108">
        <v>20190905</v>
      </c>
    </row>
    <row r="109" spans="2:9" x14ac:dyDescent="0.25">
      <c r="B109" s="17" t="s">
        <v>437</v>
      </c>
      <c r="C109" s="23" t="s">
        <v>708</v>
      </c>
      <c r="D109" s="22" t="str">
        <f>LEFT(B109,2)</f>
        <v>NB</v>
      </c>
      <c r="E109" s="16">
        <v>47.020000457763672</v>
      </c>
      <c r="F109" s="16">
        <v>-65.470001220703125</v>
      </c>
      <c r="G109" s="3">
        <v>4.413386344909668</v>
      </c>
      <c r="H109" s="3">
        <v>4.0118112564086914</v>
      </c>
      <c r="I109">
        <v>20190907</v>
      </c>
    </row>
    <row r="110" spans="2:9" x14ac:dyDescent="0.25">
      <c r="B110" s="17" t="s">
        <v>438</v>
      </c>
      <c r="C110" s="23" t="s">
        <v>670</v>
      </c>
      <c r="D110" s="22" t="str">
        <f>LEFT(B110,2)</f>
        <v>NC</v>
      </c>
      <c r="E110" s="16">
        <v>34.740001678466797</v>
      </c>
      <c r="F110" s="16">
        <v>-76.779998779296875</v>
      </c>
      <c r="G110" s="3">
        <v>4.4015750885009766</v>
      </c>
      <c r="H110" s="3">
        <v>4</v>
      </c>
      <c r="I110">
        <v>20190906</v>
      </c>
    </row>
    <row r="111" spans="2:9" x14ac:dyDescent="0.25">
      <c r="B111" s="17" t="s">
        <v>433</v>
      </c>
      <c r="C111" s="23" t="s">
        <v>671</v>
      </c>
      <c r="D111" s="22" t="str">
        <f>LEFT(B111,2)</f>
        <v>NC</v>
      </c>
      <c r="E111" s="16">
        <v>35.400001525878906</v>
      </c>
      <c r="F111" s="16">
        <v>-78.680000305175781</v>
      </c>
      <c r="G111" s="3">
        <v>4.381889820098877</v>
      </c>
      <c r="H111" s="3">
        <v>4.2007875442504883</v>
      </c>
      <c r="I111">
        <v>20190906</v>
      </c>
    </row>
    <row r="112" spans="2:9" x14ac:dyDescent="0.25">
      <c r="B112" s="17" t="s">
        <v>434</v>
      </c>
      <c r="C112" s="23" t="s">
        <v>672</v>
      </c>
      <c r="D112" s="22" t="str">
        <f>LEFT(B112,2)</f>
        <v>NC</v>
      </c>
      <c r="E112" s="16">
        <v>35.060001373291016</v>
      </c>
      <c r="F112" s="16">
        <v>-78.930000305175781</v>
      </c>
      <c r="G112" s="3">
        <v>4.377953052520752</v>
      </c>
      <c r="H112" s="3">
        <v>4.1811022758483887</v>
      </c>
      <c r="I112">
        <v>20190906</v>
      </c>
    </row>
    <row r="113" spans="2:9" x14ac:dyDescent="0.25">
      <c r="B113" s="17" t="s">
        <v>432</v>
      </c>
      <c r="C113" s="23" t="s">
        <v>673</v>
      </c>
      <c r="D113" s="22" t="str">
        <f>LEFT(B113,2)</f>
        <v>NC</v>
      </c>
      <c r="E113" s="16">
        <v>35.569999694824219</v>
      </c>
      <c r="F113" s="16">
        <v>-78.419998168945313</v>
      </c>
      <c r="G113" s="3">
        <v>4.3503937721252441</v>
      </c>
      <c r="H113" s="3">
        <v>4.3503937721252441</v>
      </c>
      <c r="I113">
        <v>20190906</v>
      </c>
    </row>
    <row r="114" spans="2:9" x14ac:dyDescent="0.25">
      <c r="B114" s="17" t="s">
        <v>488</v>
      </c>
      <c r="C114" s="23" t="s">
        <v>674</v>
      </c>
      <c r="D114" s="22" t="str">
        <f>LEFT(B114,2)</f>
        <v>NC</v>
      </c>
      <c r="E114" s="16">
        <v>35.880001068115234</v>
      </c>
      <c r="F114" s="16">
        <v>-77.540000915527344</v>
      </c>
      <c r="G114" s="3">
        <v>4.3267717361450195</v>
      </c>
      <c r="H114" s="3">
        <v>2.5984251499176025</v>
      </c>
      <c r="I114">
        <v>20190906</v>
      </c>
    </row>
    <row r="115" spans="2:9" x14ac:dyDescent="0.25">
      <c r="B115" s="17" t="s">
        <v>521</v>
      </c>
      <c r="C115" s="23" t="s">
        <v>543</v>
      </c>
      <c r="D115" s="22" t="str">
        <f>LEFT(B115,2)</f>
        <v>FL</v>
      </c>
      <c r="E115" s="16">
        <v>29.809999465942383</v>
      </c>
      <c r="F115" s="16">
        <v>-81.330001831054688</v>
      </c>
      <c r="G115" s="3">
        <v>4.2834644317626953</v>
      </c>
      <c r="H115" s="3">
        <v>1.5984251499176025</v>
      </c>
      <c r="I115">
        <v>20190831</v>
      </c>
    </row>
    <row r="116" spans="2:9" x14ac:dyDescent="0.25">
      <c r="B116" s="17" t="s">
        <v>452</v>
      </c>
      <c r="C116" s="23" t="s">
        <v>709</v>
      </c>
      <c r="D116" s="22" t="str">
        <f>LEFT(B116,2)</f>
        <v>PR</v>
      </c>
      <c r="E116" s="16">
        <v>18.440000534057617</v>
      </c>
      <c r="F116" s="16">
        <v>-66.169998168945313</v>
      </c>
      <c r="G116" s="3">
        <v>4.2716541290283203</v>
      </c>
      <c r="H116" s="3">
        <v>3.5984251499176025</v>
      </c>
      <c r="I116">
        <v>20190907</v>
      </c>
    </row>
    <row r="117" spans="2:9" x14ac:dyDescent="0.25">
      <c r="B117" s="17" t="s">
        <v>505</v>
      </c>
      <c r="C117" s="23" t="s">
        <v>675</v>
      </c>
      <c r="D117" s="22" t="str">
        <f>LEFT(B117,2)</f>
        <v>SC</v>
      </c>
      <c r="E117" s="16">
        <v>33.810001373291016</v>
      </c>
      <c r="F117" s="16">
        <v>-79.860000610351563</v>
      </c>
      <c r="G117" s="3">
        <v>4.2598423957824707</v>
      </c>
      <c r="H117" s="3">
        <v>2.0984251499176025</v>
      </c>
      <c r="I117">
        <v>20190906</v>
      </c>
    </row>
    <row r="118" spans="2:9" x14ac:dyDescent="0.25">
      <c r="B118" s="17" t="s">
        <v>516</v>
      </c>
      <c r="C118" s="23" t="s">
        <v>710</v>
      </c>
      <c r="D118" s="22" t="str">
        <f>LEFT(B118,2)</f>
        <v>PR</v>
      </c>
      <c r="E118" s="16">
        <v>18.430000305175781</v>
      </c>
      <c r="F118" s="16">
        <v>-65.989997863769531</v>
      </c>
      <c r="G118" s="3">
        <v>4.2283468246459961</v>
      </c>
      <c r="H118" s="3">
        <v>1.7283464670181274</v>
      </c>
      <c r="I118">
        <v>20190907</v>
      </c>
    </row>
    <row r="119" spans="2:9" x14ac:dyDescent="0.25">
      <c r="B119" s="17" t="s">
        <v>489</v>
      </c>
      <c r="C119" s="23" t="s">
        <v>676</v>
      </c>
      <c r="D119" s="22" t="str">
        <f>LEFT(B119,2)</f>
        <v>SC</v>
      </c>
      <c r="E119" s="16">
        <v>33.040000915527344</v>
      </c>
      <c r="F119" s="16">
        <v>-80.230003356933594</v>
      </c>
      <c r="G119" s="3">
        <v>4.2086610794067383</v>
      </c>
      <c r="H119" s="3">
        <v>2.5984251499176025</v>
      </c>
      <c r="I119">
        <v>20190906</v>
      </c>
    </row>
    <row r="120" spans="2:9" x14ac:dyDescent="0.25">
      <c r="B120" s="17" t="s">
        <v>520</v>
      </c>
      <c r="C120" s="23" t="s">
        <v>564</v>
      </c>
      <c r="D120" s="22" t="str">
        <f>LEFT(B120,2)</f>
        <v>FL</v>
      </c>
      <c r="E120" s="16">
        <v>30.260000228881836</v>
      </c>
      <c r="F120" s="16">
        <v>-81.739997863769531</v>
      </c>
      <c r="G120" s="3">
        <v>4.1574807167053223</v>
      </c>
      <c r="H120" s="3">
        <v>1.6889764070510864</v>
      </c>
      <c r="I120">
        <v>20190904</v>
      </c>
    </row>
    <row r="121" spans="2:9" x14ac:dyDescent="0.25">
      <c r="B121" s="17" t="s">
        <v>677</v>
      </c>
      <c r="C121" s="23" t="s">
        <v>678</v>
      </c>
      <c r="D121" s="22" t="str">
        <f>LEFT(B121,2)</f>
        <v>NC</v>
      </c>
      <c r="E121" s="16">
        <v>35.029998779296875</v>
      </c>
      <c r="F121" s="16">
        <v>-78.919998168945313</v>
      </c>
      <c r="G121" s="3">
        <v>4.1299214363098145</v>
      </c>
      <c r="H121" s="3">
        <v>4</v>
      </c>
      <c r="I121">
        <v>20190906</v>
      </c>
    </row>
    <row r="122" spans="2:9" x14ac:dyDescent="0.25">
      <c r="B122" s="17" t="s">
        <v>446</v>
      </c>
      <c r="C122" s="23" t="s">
        <v>604</v>
      </c>
      <c r="D122" s="22" t="str">
        <f>LEFT(B122,2)</f>
        <v>NC</v>
      </c>
      <c r="E122" s="16">
        <v>34.610000610351563</v>
      </c>
      <c r="F122" s="16">
        <v>-79.05999755859375</v>
      </c>
      <c r="G122" s="3">
        <v>4.1299209594726563</v>
      </c>
      <c r="H122" s="3">
        <v>3.7283463478088379</v>
      </c>
      <c r="I122">
        <v>20190905</v>
      </c>
    </row>
    <row r="123" spans="2:9" x14ac:dyDescent="0.25">
      <c r="B123" s="17" t="s">
        <v>498</v>
      </c>
      <c r="C123" s="23" t="s">
        <v>553</v>
      </c>
      <c r="D123" s="22" t="str">
        <f>LEFT(B123,2)</f>
        <v>FL</v>
      </c>
      <c r="E123" s="16">
        <v>26.100000381469727</v>
      </c>
      <c r="F123" s="16">
        <v>-81.720001220703125</v>
      </c>
      <c r="G123" s="3">
        <v>4.0984253883361816</v>
      </c>
      <c r="H123" s="3">
        <v>2.3188977241516113</v>
      </c>
      <c r="I123">
        <v>20190902</v>
      </c>
    </row>
    <row r="124" spans="2:9" x14ac:dyDescent="0.25">
      <c r="B124" s="17" t="s">
        <v>451</v>
      </c>
      <c r="C124" s="23" t="s">
        <v>679</v>
      </c>
      <c r="D124" s="22" t="str">
        <f>LEFT(B124,2)</f>
        <v>NC</v>
      </c>
      <c r="E124" s="16">
        <v>35.590000152587891</v>
      </c>
      <c r="F124" s="16">
        <v>-77.360000610351563</v>
      </c>
      <c r="G124" s="3">
        <v>4.0314960479736328</v>
      </c>
      <c r="H124" s="3">
        <v>3.5984251499176025</v>
      </c>
      <c r="I124">
        <v>20190906</v>
      </c>
    </row>
    <row r="125" spans="2:9" x14ac:dyDescent="0.25">
      <c r="B125" s="17" t="s">
        <v>441</v>
      </c>
      <c r="C125" s="23" t="s">
        <v>680</v>
      </c>
      <c r="D125" s="22" t="str">
        <f>LEFT(B125,2)</f>
        <v>NC</v>
      </c>
      <c r="E125" s="16">
        <v>35.130001068115234</v>
      </c>
      <c r="F125" s="16">
        <v>-76.819999694824219</v>
      </c>
      <c r="G125" s="3">
        <v>4.0196852684020996</v>
      </c>
      <c r="H125" s="3">
        <v>3.8188977241516113</v>
      </c>
      <c r="I125">
        <v>20190906</v>
      </c>
    </row>
    <row r="126" spans="2:9" x14ac:dyDescent="0.25">
      <c r="B126" s="17" t="s">
        <v>507</v>
      </c>
      <c r="C126" s="23" t="s">
        <v>711</v>
      </c>
      <c r="D126" s="22" t="str">
        <f>LEFT(B126,2)</f>
        <v>PR</v>
      </c>
      <c r="E126" s="16">
        <v>18.389999389648438</v>
      </c>
      <c r="F126" s="16">
        <v>-66.430000305175781</v>
      </c>
      <c r="G126" s="3">
        <v>4</v>
      </c>
      <c r="H126" s="3">
        <v>1.9881889820098877</v>
      </c>
      <c r="I126">
        <v>20190907</v>
      </c>
    </row>
    <row r="127" spans="2:9" x14ac:dyDescent="0.25">
      <c r="B127" s="17" t="s">
        <v>457</v>
      </c>
      <c r="C127" s="23" t="s">
        <v>681</v>
      </c>
      <c r="D127" s="22" t="str">
        <f>LEFT(B127,2)</f>
        <v>NC</v>
      </c>
      <c r="E127" s="16">
        <v>35.130001068115234</v>
      </c>
      <c r="F127" s="16">
        <v>-76.919998168945313</v>
      </c>
      <c r="G127" s="3">
        <v>3.9803149700164795</v>
      </c>
      <c r="H127" s="3">
        <v>3.4488189220428467</v>
      </c>
      <c r="I127">
        <v>20190906</v>
      </c>
    </row>
    <row r="128" spans="2:9" x14ac:dyDescent="0.25">
      <c r="B128" s="17" t="s">
        <v>508</v>
      </c>
      <c r="C128" s="23" t="s">
        <v>554</v>
      </c>
      <c r="D128" s="22" t="str">
        <f>LEFT(B128,2)</f>
        <v>NA</v>
      </c>
      <c r="E128" s="16">
        <v>25.049999237060547</v>
      </c>
      <c r="F128" s="16">
        <v>-77.470001220703125</v>
      </c>
      <c r="G128" s="3">
        <v>3.960629940032959</v>
      </c>
      <c r="H128" s="3">
        <v>1.9488189220428467</v>
      </c>
      <c r="I128">
        <v>20190902</v>
      </c>
    </row>
    <row r="129" spans="2:9" x14ac:dyDescent="0.25">
      <c r="B129" s="17" t="s">
        <v>461</v>
      </c>
      <c r="C129" s="23" t="s">
        <v>682</v>
      </c>
      <c r="D129" s="22" t="str">
        <f>LEFT(B129,2)</f>
        <v>NC</v>
      </c>
      <c r="E129" s="16">
        <v>35.139999389648438</v>
      </c>
      <c r="F129" s="16">
        <v>-77.069999694824219</v>
      </c>
      <c r="G129" s="3">
        <v>3.9291338920593262</v>
      </c>
      <c r="H129" s="3">
        <v>3.3582677841186523</v>
      </c>
      <c r="I129">
        <v>20190906</v>
      </c>
    </row>
    <row r="130" spans="2:9" x14ac:dyDescent="0.25">
      <c r="B130" s="17" t="s">
        <v>444</v>
      </c>
      <c r="C130" s="23" t="s">
        <v>683</v>
      </c>
      <c r="D130" s="22" t="str">
        <f>LEFT(B130,2)</f>
        <v>NC</v>
      </c>
      <c r="E130" s="16">
        <v>35.020000457763672</v>
      </c>
      <c r="F130" s="16">
        <v>-78.949996948242188</v>
      </c>
      <c r="G130" s="3">
        <v>3.921259880065918</v>
      </c>
      <c r="H130" s="3">
        <v>3.7716536521911621</v>
      </c>
      <c r="I130">
        <v>20190906</v>
      </c>
    </row>
    <row r="131" spans="2:9" x14ac:dyDescent="0.25">
      <c r="B131" s="17" t="s">
        <v>473</v>
      </c>
      <c r="C131" s="23" t="s">
        <v>712</v>
      </c>
      <c r="D131" s="22" t="str">
        <f>LEFT(B131,2)</f>
        <v>NB</v>
      </c>
      <c r="E131" s="16">
        <v>47.430000305175781</v>
      </c>
      <c r="F131" s="16">
        <v>-65.599998474121094</v>
      </c>
      <c r="G131" s="3">
        <v>3.921259880065918</v>
      </c>
      <c r="H131" s="3">
        <v>3.0314960479736328</v>
      </c>
      <c r="I131">
        <v>20190907</v>
      </c>
    </row>
    <row r="132" spans="2:9" x14ac:dyDescent="0.25">
      <c r="B132" s="17" t="s">
        <v>504</v>
      </c>
      <c r="C132" s="23" t="s">
        <v>565</v>
      </c>
      <c r="D132" s="22" t="str">
        <f>LEFT(B132,2)</f>
        <v>FL</v>
      </c>
      <c r="E132" s="16">
        <v>28.799999237060547</v>
      </c>
      <c r="F132" s="16">
        <v>-81.540000915527344</v>
      </c>
      <c r="G132" s="3">
        <v>3.9212596416473389</v>
      </c>
      <c r="H132" s="3">
        <v>2.118110179901123</v>
      </c>
      <c r="I132">
        <v>20190904</v>
      </c>
    </row>
    <row r="133" spans="2:9" x14ac:dyDescent="0.25">
      <c r="B133" s="17" t="s">
        <v>486</v>
      </c>
      <c r="C133" s="23" t="s">
        <v>684</v>
      </c>
      <c r="D133" s="22" t="str">
        <f>LEFT(B133,2)</f>
        <v>SC</v>
      </c>
      <c r="E133" s="16">
        <v>34.169998168945313</v>
      </c>
      <c r="F133" s="16">
        <v>-79.389999389648438</v>
      </c>
      <c r="G133" s="3">
        <v>3.881889820098877</v>
      </c>
      <c r="H133" s="3">
        <v>2.6811022758483887</v>
      </c>
      <c r="I133">
        <v>20190906</v>
      </c>
    </row>
    <row r="134" spans="2:9" x14ac:dyDescent="0.25">
      <c r="B134" s="17" t="s">
        <v>499</v>
      </c>
      <c r="C134" s="23" t="s">
        <v>566</v>
      </c>
      <c r="D134" s="22" t="str">
        <f>LEFT(B134,2)</f>
        <v>FL</v>
      </c>
      <c r="E134" s="16">
        <v>29.030000686645508</v>
      </c>
      <c r="F134" s="16">
        <v>-80.889999389648438</v>
      </c>
      <c r="G134" s="3">
        <v>3.8622047901153564</v>
      </c>
      <c r="H134" s="3">
        <v>2.3188977241516113</v>
      </c>
      <c r="I134">
        <v>20190904</v>
      </c>
    </row>
    <row r="135" spans="2:9" x14ac:dyDescent="0.25">
      <c r="B135" s="17" t="s">
        <v>506</v>
      </c>
      <c r="C135" s="23" t="s">
        <v>544</v>
      </c>
      <c r="D135" s="22" t="str">
        <f>LEFT(B135,2)</f>
        <v>PR</v>
      </c>
      <c r="E135" s="16">
        <v>18.350000381469727</v>
      </c>
      <c r="F135" s="16">
        <v>-66.75</v>
      </c>
      <c r="G135" s="3">
        <v>3.8307087421417236</v>
      </c>
      <c r="H135" s="3">
        <v>2.0511810779571533</v>
      </c>
      <c r="I135">
        <v>20190831</v>
      </c>
    </row>
    <row r="136" spans="2:9" x14ac:dyDescent="0.25">
      <c r="B136" s="17" t="s">
        <v>685</v>
      </c>
      <c r="C136" s="23" t="s">
        <v>686</v>
      </c>
      <c r="D136" s="22" t="str">
        <f>LEFT(B136,2)</f>
        <v>NC</v>
      </c>
      <c r="E136" s="16">
        <v>35.630001068115234</v>
      </c>
      <c r="F136" s="16">
        <v>-78.25</v>
      </c>
      <c r="G136" s="3">
        <v>3.8188977241516113</v>
      </c>
      <c r="H136" s="3">
        <v>3.8188977241516113</v>
      </c>
      <c r="I136">
        <v>20190906</v>
      </c>
    </row>
    <row r="137" spans="2:9" x14ac:dyDescent="0.25">
      <c r="B137" s="17" t="s">
        <v>445</v>
      </c>
      <c r="C137" s="23" t="s">
        <v>687</v>
      </c>
      <c r="D137" s="22" t="str">
        <f>LEFT(B137,2)</f>
        <v>NC</v>
      </c>
      <c r="E137" s="16">
        <v>35.720001220703125</v>
      </c>
      <c r="F137" s="16">
        <v>-78.260002136230469</v>
      </c>
      <c r="G137" s="3">
        <v>3.7795276641845703</v>
      </c>
      <c r="H137" s="3">
        <v>3.7598426342010498</v>
      </c>
      <c r="I137">
        <v>20190906</v>
      </c>
    </row>
    <row r="138" spans="2:9" x14ac:dyDescent="0.25">
      <c r="B138" s="17" t="s">
        <v>492</v>
      </c>
      <c r="C138" s="23" t="s">
        <v>713</v>
      </c>
      <c r="D138" s="22" t="str">
        <f>LEFT(B138,2)</f>
        <v>VA</v>
      </c>
      <c r="E138" s="16">
        <v>36.770000457763672</v>
      </c>
      <c r="F138" s="16">
        <v>-76.040000915527344</v>
      </c>
      <c r="G138" s="3">
        <v>3.7795276641845703</v>
      </c>
      <c r="H138" s="3">
        <v>2.5511810779571533</v>
      </c>
      <c r="I138">
        <v>20190907</v>
      </c>
    </row>
    <row r="139" spans="2:9" x14ac:dyDescent="0.25">
      <c r="B139" s="17" t="s">
        <v>413</v>
      </c>
      <c r="C139" s="23" t="s">
        <v>714</v>
      </c>
      <c r="D139" s="22" t="str">
        <f>LEFT(B139,2)</f>
        <v>NS</v>
      </c>
      <c r="E139" s="16">
        <v>44.979999542236328</v>
      </c>
      <c r="F139" s="16">
        <v>-64.919998168945313</v>
      </c>
      <c r="G139" s="3">
        <v>3.7755904197692871</v>
      </c>
      <c r="H139" s="3">
        <v>3.2401573657989502</v>
      </c>
      <c r="I139">
        <v>20190907</v>
      </c>
    </row>
    <row r="140" spans="2:9" x14ac:dyDescent="0.25">
      <c r="B140" s="17" t="s">
        <v>464</v>
      </c>
      <c r="C140" s="23" t="s">
        <v>688</v>
      </c>
      <c r="D140" s="22" t="str">
        <f>LEFT(B140,2)</f>
        <v>NC</v>
      </c>
      <c r="E140" s="16">
        <v>34.619998931884766</v>
      </c>
      <c r="F140" s="16">
        <v>-78.970001220703125</v>
      </c>
      <c r="G140" s="3">
        <v>3.7007875442504883</v>
      </c>
      <c r="H140" s="3">
        <v>3.2795276641845703</v>
      </c>
      <c r="I140">
        <v>20190906</v>
      </c>
    </row>
    <row r="141" spans="2:9" x14ac:dyDescent="0.25">
      <c r="B141" s="17" t="s">
        <v>537</v>
      </c>
      <c r="C141" s="23" t="s">
        <v>555</v>
      </c>
      <c r="D141" s="22" t="str">
        <f>LEFT(B141,2)</f>
        <v>FL</v>
      </c>
      <c r="E141" s="16">
        <v>28.059999465942383</v>
      </c>
      <c r="F141" s="16">
        <v>-81.75</v>
      </c>
      <c r="G141" s="3">
        <v>3.6889762878417969</v>
      </c>
      <c r="H141" s="3">
        <v>1.078740119934082</v>
      </c>
      <c r="I141">
        <v>20190902</v>
      </c>
    </row>
    <row r="142" spans="2:9" x14ac:dyDescent="0.25">
      <c r="B142" s="17" t="s">
        <v>514</v>
      </c>
      <c r="C142" s="23" t="s">
        <v>689</v>
      </c>
      <c r="D142" s="22" t="str">
        <f>LEFT(B142,2)</f>
        <v>SC</v>
      </c>
      <c r="E142" s="16">
        <v>34.189998626708984</v>
      </c>
      <c r="F142" s="16">
        <v>-79.860000610351563</v>
      </c>
      <c r="G142" s="3">
        <v>3.6574802398681641</v>
      </c>
      <c r="H142" s="3">
        <v>1.7401574850082397</v>
      </c>
      <c r="I142">
        <v>20190906</v>
      </c>
    </row>
    <row r="143" spans="2:9" x14ac:dyDescent="0.25">
      <c r="B143" s="17" t="s">
        <v>454</v>
      </c>
      <c r="C143" s="23" t="s">
        <v>715</v>
      </c>
      <c r="D143" s="22" t="str">
        <f>LEFT(B143,2)</f>
        <v>PE</v>
      </c>
      <c r="E143" s="16">
        <v>46.430000305175781</v>
      </c>
      <c r="F143" s="16">
        <v>-63.830001831054688</v>
      </c>
      <c r="G143" s="3">
        <v>3.6299211978912354</v>
      </c>
      <c r="H143" s="3">
        <v>3.4960629940032959</v>
      </c>
      <c r="I143">
        <v>20190907</v>
      </c>
    </row>
    <row r="144" spans="2:9" x14ac:dyDescent="0.25">
      <c r="B144" s="17" t="s">
        <v>455</v>
      </c>
      <c r="C144" s="23" t="s">
        <v>605</v>
      </c>
      <c r="D144" s="22" t="str">
        <f>LEFT(B144,2)</f>
        <v>NC</v>
      </c>
      <c r="E144" s="16">
        <v>34.990001678466797</v>
      </c>
      <c r="F144" s="16">
        <v>-78.879997253417969</v>
      </c>
      <c r="G144" s="3">
        <v>3.6102361679077148</v>
      </c>
      <c r="H144" s="3">
        <v>3.4803149700164795</v>
      </c>
      <c r="I144">
        <v>20190905</v>
      </c>
    </row>
    <row r="145" spans="2:9" x14ac:dyDescent="0.25">
      <c r="B145" s="17" t="s">
        <v>503</v>
      </c>
      <c r="C145" s="23" t="s">
        <v>716</v>
      </c>
      <c r="D145" s="22" t="str">
        <f>LEFT(B145,2)</f>
        <v>MA</v>
      </c>
      <c r="E145" s="16">
        <v>41.659999847412109</v>
      </c>
      <c r="F145" s="16">
        <v>-69.959999084472656</v>
      </c>
      <c r="G145" s="3">
        <v>3.5905511379241943</v>
      </c>
      <c r="H145" s="3">
        <v>2.1299211978912354</v>
      </c>
      <c r="I145">
        <v>20190907</v>
      </c>
    </row>
    <row r="146" spans="2:9" x14ac:dyDescent="0.25">
      <c r="B146" s="17" t="s">
        <v>518</v>
      </c>
      <c r="C146" s="23" t="s">
        <v>567</v>
      </c>
      <c r="D146" s="22" t="str">
        <f>LEFT(B146,2)</f>
        <v>FL</v>
      </c>
      <c r="E146" s="16">
        <v>28.479999542236328</v>
      </c>
      <c r="F146" s="16">
        <v>-80.709999084472656</v>
      </c>
      <c r="G146" s="3">
        <v>3.5905508995056152</v>
      </c>
      <c r="H146" s="3">
        <v>1.7086614370346069</v>
      </c>
      <c r="I146">
        <v>20190904</v>
      </c>
    </row>
    <row r="147" spans="2:9" x14ac:dyDescent="0.25">
      <c r="B147" s="17" t="s">
        <v>515</v>
      </c>
      <c r="C147" s="23" t="s">
        <v>717</v>
      </c>
      <c r="D147" s="22" t="str">
        <f>LEFT(B147,2)</f>
        <v>QC</v>
      </c>
      <c r="E147" s="16">
        <v>48.020000457763672</v>
      </c>
      <c r="F147" s="16">
        <v>-65.330001831054688</v>
      </c>
      <c r="G147" s="3">
        <v>3.5433070659637451</v>
      </c>
      <c r="H147" s="3">
        <v>1.7322834730148315</v>
      </c>
      <c r="I147">
        <v>20190907</v>
      </c>
    </row>
    <row r="148" spans="2:9" x14ac:dyDescent="0.25">
      <c r="B148" s="17" t="s">
        <v>500</v>
      </c>
      <c r="C148" s="23" t="s">
        <v>568</v>
      </c>
      <c r="D148" s="22" t="str">
        <f>LEFT(B148,2)</f>
        <v>FL</v>
      </c>
      <c r="E148" s="16">
        <v>30.079999923706055</v>
      </c>
      <c r="F148" s="16">
        <v>-81.699996948242188</v>
      </c>
      <c r="G148" s="3">
        <v>3.5118110179901123</v>
      </c>
      <c r="H148" s="3">
        <v>2.2401573657989502</v>
      </c>
      <c r="I148">
        <v>20190904</v>
      </c>
    </row>
    <row r="149" spans="2:9" x14ac:dyDescent="0.25">
      <c r="B149" s="17" t="s">
        <v>511</v>
      </c>
      <c r="C149" s="23" t="s">
        <v>690</v>
      </c>
      <c r="D149" s="22" t="str">
        <f>LEFT(B149,2)</f>
        <v>SC</v>
      </c>
      <c r="E149" s="16">
        <v>33.240001678466797</v>
      </c>
      <c r="F149" s="16">
        <v>-79.989997863769531</v>
      </c>
      <c r="G149" s="3">
        <v>3.5</v>
      </c>
      <c r="H149" s="3">
        <v>1.7795275449752808</v>
      </c>
      <c r="I149">
        <v>20190906</v>
      </c>
    </row>
    <row r="150" spans="2:9" x14ac:dyDescent="0.25">
      <c r="B150" s="17" t="s">
        <v>458</v>
      </c>
      <c r="C150" s="23" t="s">
        <v>552</v>
      </c>
      <c r="D150" s="22" t="str">
        <f>LEFT(B150,2)</f>
        <v>GA</v>
      </c>
      <c r="E150" s="16">
        <v>32.610000610351563</v>
      </c>
      <c r="F150" s="16">
        <v>-85.080001831054688</v>
      </c>
      <c r="G150" s="3">
        <v>3.4921259880065918</v>
      </c>
      <c r="H150" s="3">
        <v>3.4015748500823975</v>
      </c>
      <c r="I150">
        <v>20190901</v>
      </c>
    </row>
    <row r="151" spans="2:9" x14ac:dyDescent="0.25">
      <c r="B151" s="17" t="s">
        <v>490</v>
      </c>
      <c r="C151" s="23" t="s">
        <v>718</v>
      </c>
      <c r="D151" s="22" t="str">
        <f>LEFT(B151,2)</f>
        <v>NB</v>
      </c>
      <c r="E151" s="16">
        <v>47.799999237060547</v>
      </c>
      <c r="F151" s="16">
        <v>-64.870002746582031</v>
      </c>
      <c r="G151" s="3">
        <v>3.4881889820098877</v>
      </c>
      <c r="H151" s="3">
        <v>2.5748031139373779</v>
      </c>
      <c r="I151">
        <v>20190907</v>
      </c>
    </row>
    <row r="152" spans="2:9" x14ac:dyDescent="0.25">
      <c r="B152" s="17" t="s">
        <v>487</v>
      </c>
      <c r="C152" s="23" t="s">
        <v>719</v>
      </c>
      <c r="D152" s="22" t="str">
        <f>LEFT(B152,2)</f>
        <v>NS</v>
      </c>
      <c r="E152" s="16">
        <v>45.419998168945313</v>
      </c>
      <c r="F152" s="16">
        <v>-63.470001220703125</v>
      </c>
      <c r="G152" s="3">
        <v>3.464566707611084</v>
      </c>
      <c r="H152" s="3">
        <v>2.6417322158813477</v>
      </c>
      <c r="I152">
        <v>20190907</v>
      </c>
    </row>
    <row r="153" spans="2:9" x14ac:dyDescent="0.25">
      <c r="B153" s="17" t="s">
        <v>386</v>
      </c>
      <c r="C153" s="23" t="s">
        <v>720</v>
      </c>
      <c r="D153" s="22" t="str">
        <f>LEFT(B153,2)</f>
        <v>NS</v>
      </c>
      <c r="E153" s="16">
        <v>45.419998168945313</v>
      </c>
      <c r="F153" s="16">
        <v>-64.349998474121094</v>
      </c>
      <c r="G153" s="3">
        <v>3.4527559280395508</v>
      </c>
      <c r="H153" s="3">
        <v>3.0078740119934082</v>
      </c>
      <c r="I153">
        <v>20190907</v>
      </c>
    </row>
    <row r="154" spans="2:9" x14ac:dyDescent="0.25">
      <c r="B154" s="17" t="s">
        <v>691</v>
      </c>
      <c r="C154" s="23" t="s">
        <v>692</v>
      </c>
      <c r="D154" s="22" t="str">
        <f>LEFT(B154,2)</f>
        <v>NC</v>
      </c>
      <c r="E154" s="16">
        <v>35.020000457763672</v>
      </c>
      <c r="F154" s="16">
        <v>-78.980003356933594</v>
      </c>
      <c r="G154" s="3">
        <v>3.4015748500823975</v>
      </c>
      <c r="H154" s="3">
        <v>3.2716536521911621</v>
      </c>
      <c r="I154">
        <v>20190906</v>
      </c>
    </row>
    <row r="155" spans="2:9" x14ac:dyDescent="0.25">
      <c r="B155" s="17" t="s">
        <v>466</v>
      </c>
      <c r="C155" s="23" t="s">
        <v>721</v>
      </c>
      <c r="D155" s="22" t="str">
        <f>LEFT(B155,2)</f>
        <v>NS</v>
      </c>
      <c r="E155" s="16">
        <v>44.720001220703125</v>
      </c>
      <c r="F155" s="16">
        <v>-63.479999542236328</v>
      </c>
      <c r="G155" s="3">
        <v>3.4015746116638184</v>
      </c>
      <c r="H155" s="3">
        <v>3.2362203598022461</v>
      </c>
      <c r="I155">
        <v>20190907</v>
      </c>
    </row>
    <row r="156" spans="2:9" x14ac:dyDescent="0.25">
      <c r="B156" s="17" t="s">
        <v>530</v>
      </c>
      <c r="C156" s="23" t="s">
        <v>725</v>
      </c>
      <c r="D156" s="22" t="str">
        <f>LEFT(B156,2)</f>
        <v>QC</v>
      </c>
      <c r="E156" s="16">
        <v>49.830001831054688</v>
      </c>
      <c r="F156" s="16">
        <v>-64.300003051757813</v>
      </c>
      <c r="G156" s="3">
        <v>3.3976378440856934</v>
      </c>
      <c r="H156" s="3">
        <v>1.3188976049423218</v>
      </c>
      <c r="I156">
        <v>20190908</v>
      </c>
    </row>
    <row r="157" spans="2:9" x14ac:dyDescent="0.25">
      <c r="B157" s="17" t="s">
        <v>512</v>
      </c>
      <c r="C157" s="23" t="s">
        <v>545</v>
      </c>
      <c r="D157" s="22" t="str">
        <f>LEFT(B157,2)</f>
        <v>FL</v>
      </c>
      <c r="E157" s="16">
        <v>28.899999618530273</v>
      </c>
      <c r="F157" s="16">
        <v>-81.970001220703125</v>
      </c>
      <c r="G157" s="3">
        <v>3.3700788021087646</v>
      </c>
      <c r="H157" s="3">
        <v>1.7598425149917603</v>
      </c>
      <c r="I157">
        <v>20190831</v>
      </c>
    </row>
    <row r="158" spans="2:9" x14ac:dyDescent="0.25">
      <c r="B158" s="17" t="s">
        <v>484</v>
      </c>
      <c r="C158" s="23" t="s">
        <v>546</v>
      </c>
      <c r="D158" s="22" t="str">
        <f>LEFT(B158,2)</f>
        <v>FL</v>
      </c>
      <c r="E158" s="16">
        <v>28.5</v>
      </c>
      <c r="F158" s="16">
        <v>-82.599998474121094</v>
      </c>
      <c r="G158" s="3">
        <v>3.3700785636901855</v>
      </c>
      <c r="H158" s="3">
        <v>2.8110237121582031</v>
      </c>
      <c r="I158">
        <v>20190831</v>
      </c>
    </row>
    <row r="159" spans="2:9" x14ac:dyDescent="0.25">
      <c r="B159" s="17" t="s">
        <v>529</v>
      </c>
      <c r="C159" s="23" t="s">
        <v>557</v>
      </c>
      <c r="D159" s="22" t="str">
        <f>LEFT(B159,2)</f>
        <v>FL</v>
      </c>
      <c r="E159" s="16">
        <v>26.610000610351563</v>
      </c>
      <c r="F159" s="16">
        <v>-80.169998168945313</v>
      </c>
      <c r="G159" s="3">
        <v>3.3700785636901855</v>
      </c>
      <c r="H159" s="3">
        <v>1.3188976049423218</v>
      </c>
      <c r="I159">
        <v>20190903</v>
      </c>
    </row>
    <row r="160" spans="2:9" x14ac:dyDescent="0.25">
      <c r="B160" s="17" t="s">
        <v>462</v>
      </c>
      <c r="C160" s="23" t="s">
        <v>693</v>
      </c>
      <c r="D160" s="22" t="str">
        <f>LEFT(B160,2)</f>
        <v>NC</v>
      </c>
      <c r="E160" s="16">
        <v>35.619998931884766</v>
      </c>
      <c r="F160" s="16">
        <v>-78.379997253417969</v>
      </c>
      <c r="G160" s="3">
        <v>3.3582677841186523</v>
      </c>
      <c r="H160" s="3">
        <v>3.3385827541351318</v>
      </c>
      <c r="I160">
        <v>20190906</v>
      </c>
    </row>
    <row r="161" spans="2:9" x14ac:dyDescent="0.25">
      <c r="B161" s="17" t="s">
        <v>513</v>
      </c>
      <c r="C161" s="23" t="s">
        <v>558</v>
      </c>
      <c r="D161" s="22" t="str">
        <f>LEFT(B161,2)</f>
        <v>FL</v>
      </c>
      <c r="E161" s="16">
        <v>26.639999389648438</v>
      </c>
      <c r="F161" s="16">
        <v>-80.05999755859375</v>
      </c>
      <c r="G161" s="3">
        <v>3.3503937721252441</v>
      </c>
      <c r="H161" s="3">
        <v>1.7401574850082397</v>
      </c>
      <c r="I161">
        <v>20190903</v>
      </c>
    </row>
    <row r="162" spans="2:9" x14ac:dyDescent="0.25">
      <c r="B162" s="17" t="s">
        <v>527</v>
      </c>
      <c r="C162" s="23" t="s">
        <v>547</v>
      </c>
      <c r="D162" s="22" t="str">
        <f>LEFT(B162,2)</f>
        <v>FL</v>
      </c>
      <c r="E162" s="16">
        <v>30.239999771118164</v>
      </c>
      <c r="F162" s="16">
        <v>-81.790000915527344</v>
      </c>
      <c r="G162" s="3">
        <v>3.3188977241516113</v>
      </c>
      <c r="H162" s="3">
        <v>1.1692913770675659</v>
      </c>
      <c r="I162">
        <v>20190831</v>
      </c>
    </row>
    <row r="163" spans="2:9" x14ac:dyDescent="0.25">
      <c r="B163" s="17" t="s">
        <v>448</v>
      </c>
      <c r="C163" s="23" t="s">
        <v>559</v>
      </c>
      <c r="D163" s="22" t="str">
        <f>LEFT(B163,2)</f>
        <v>FL</v>
      </c>
      <c r="E163" s="16">
        <v>26.950000762939453</v>
      </c>
      <c r="F163" s="16">
        <v>-80.230003356933594</v>
      </c>
      <c r="G163" s="3">
        <v>3.2913389205932617</v>
      </c>
      <c r="H163" s="3">
        <v>1.4409449100494385</v>
      </c>
      <c r="I163">
        <v>20190903</v>
      </c>
    </row>
    <row r="164" spans="2:9" x14ac:dyDescent="0.25">
      <c r="B164" s="17" t="s">
        <v>536</v>
      </c>
      <c r="C164" s="23" t="s">
        <v>569</v>
      </c>
      <c r="D164" s="22" t="str">
        <f>LEFT(B164,2)</f>
        <v>FL</v>
      </c>
      <c r="E164" s="16">
        <v>29.059999465942383</v>
      </c>
      <c r="F164" s="16">
        <v>-81.980003356933594</v>
      </c>
      <c r="G164" s="3">
        <v>3.2913389205932617</v>
      </c>
      <c r="H164" s="3">
        <v>1.1496063470840454</v>
      </c>
      <c r="I164">
        <v>20190904</v>
      </c>
    </row>
    <row r="165" spans="2:9" x14ac:dyDescent="0.25">
      <c r="B165" s="17" t="s">
        <v>509</v>
      </c>
      <c r="C165" s="23" t="s">
        <v>570</v>
      </c>
      <c r="D165" s="22" t="str">
        <f>LEFT(B165,2)</f>
        <v>FL</v>
      </c>
      <c r="E165" s="16">
        <v>27.610000610351563</v>
      </c>
      <c r="F165" s="16">
        <v>-80.389999389648438</v>
      </c>
      <c r="G165" s="3">
        <v>3.2913384437561035</v>
      </c>
      <c r="H165" s="3">
        <v>1.9409449100494385</v>
      </c>
      <c r="I165">
        <v>20190904</v>
      </c>
    </row>
    <row r="166" spans="2:9" x14ac:dyDescent="0.25">
      <c r="B166" s="17" t="s">
        <v>497</v>
      </c>
      <c r="C166" s="23" t="s">
        <v>556</v>
      </c>
      <c r="D166" s="22" t="str">
        <f>LEFT(B166,2)</f>
        <v>FL</v>
      </c>
      <c r="E166" s="16">
        <v>28.149999618530273</v>
      </c>
      <c r="F166" s="16">
        <v>-82.75</v>
      </c>
      <c r="G166" s="3">
        <v>3.2795274257659912</v>
      </c>
      <c r="H166" s="3">
        <v>1.1496063470840454</v>
      </c>
      <c r="I166">
        <v>20190902</v>
      </c>
    </row>
    <row r="167" spans="2:9" x14ac:dyDescent="0.25">
      <c r="B167" s="17" t="s">
        <v>534</v>
      </c>
      <c r="C167" s="23" t="s">
        <v>571</v>
      </c>
      <c r="D167" s="22" t="str">
        <f>LEFT(B167,2)</f>
        <v>FL</v>
      </c>
      <c r="E167" s="16">
        <v>30.280000686645508</v>
      </c>
      <c r="F167" s="16">
        <v>-81.730003356933594</v>
      </c>
      <c r="G167" s="3">
        <v>3.2795274257659912</v>
      </c>
      <c r="H167" s="3">
        <v>1.2283464670181274</v>
      </c>
      <c r="I167">
        <v>20190904</v>
      </c>
    </row>
    <row r="168" spans="2:9" x14ac:dyDescent="0.25">
      <c r="B168" s="17" t="s">
        <v>467</v>
      </c>
      <c r="C168" s="23" t="s">
        <v>694</v>
      </c>
      <c r="D168" s="22" t="str">
        <f>LEFT(B168,2)</f>
        <v>NC</v>
      </c>
      <c r="E168" s="16">
        <v>35.110000610351563</v>
      </c>
      <c r="F168" s="16">
        <v>-78.980003356933594</v>
      </c>
      <c r="G168" s="3">
        <v>3.271653413772583</v>
      </c>
      <c r="H168" s="3">
        <v>3.2204723358154297</v>
      </c>
      <c r="I168">
        <v>20190906</v>
      </c>
    </row>
    <row r="169" spans="2:9" x14ac:dyDescent="0.25">
      <c r="B169" s="17" t="s">
        <v>517</v>
      </c>
      <c r="C169" s="23" t="s">
        <v>548</v>
      </c>
      <c r="D169" s="22" t="str">
        <f>LEFT(B169,2)</f>
        <v>FL</v>
      </c>
      <c r="E169" s="16">
        <v>29.760000228881836</v>
      </c>
      <c r="F169" s="16">
        <v>-81.540000915527344</v>
      </c>
      <c r="G169" s="3">
        <v>3.2677164077758789</v>
      </c>
      <c r="H169" s="3">
        <v>1.7086614370346069</v>
      </c>
      <c r="I169">
        <v>20190831</v>
      </c>
    </row>
    <row r="170" spans="2:9" x14ac:dyDescent="0.25">
      <c r="B170" s="17" t="s">
        <v>465</v>
      </c>
      <c r="C170" s="23" t="s">
        <v>695</v>
      </c>
      <c r="D170" s="22" t="str">
        <f>LEFT(B170,2)</f>
        <v>NC</v>
      </c>
      <c r="E170" s="16">
        <v>35.009998321533203</v>
      </c>
      <c r="F170" s="16">
        <v>-79</v>
      </c>
      <c r="G170" s="3">
        <v>3.2598426342010498</v>
      </c>
      <c r="H170" s="3">
        <v>3.2598426342010498</v>
      </c>
      <c r="I170">
        <v>20190906</v>
      </c>
    </row>
    <row r="171" spans="2:9" x14ac:dyDescent="0.25">
      <c r="B171" s="17" t="s">
        <v>468</v>
      </c>
      <c r="C171" s="23" t="s">
        <v>696</v>
      </c>
      <c r="D171" s="22" t="str">
        <f>LEFT(B171,2)</f>
        <v>NC</v>
      </c>
      <c r="E171" s="16">
        <v>35.060001373291016</v>
      </c>
      <c r="F171" s="16">
        <v>-78.860000610351563</v>
      </c>
      <c r="G171" s="3">
        <v>3.2598423957824707</v>
      </c>
      <c r="H171" s="3">
        <v>3.118110179901123</v>
      </c>
      <c r="I171">
        <v>20190906</v>
      </c>
    </row>
    <row r="172" spans="2:9" x14ac:dyDescent="0.25">
      <c r="B172" s="17" t="s">
        <v>538</v>
      </c>
      <c r="C172" s="23" t="s">
        <v>549</v>
      </c>
      <c r="D172" s="22" t="str">
        <f>LEFT(B172,2)</f>
        <v>FL</v>
      </c>
      <c r="E172" s="16">
        <v>28.020000457763672</v>
      </c>
      <c r="F172" s="16">
        <v>-81.620002746582031</v>
      </c>
      <c r="G172" s="3">
        <v>3.2086615562438965</v>
      </c>
      <c r="H172" s="3">
        <v>1</v>
      </c>
      <c r="I172">
        <v>20190831</v>
      </c>
    </row>
    <row r="173" spans="2:9" x14ac:dyDescent="0.25">
      <c r="B173" s="17" t="s">
        <v>522</v>
      </c>
      <c r="C173" s="23" t="s">
        <v>560</v>
      </c>
      <c r="D173" s="22" t="str">
        <f>LEFT(B173,2)</f>
        <v>FL</v>
      </c>
      <c r="E173" s="16">
        <v>26.629999160766602</v>
      </c>
      <c r="F173" s="16">
        <v>-80.069999694824219</v>
      </c>
      <c r="G173" s="3">
        <v>3.2086613178253174</v>
      </c>
      <c r="H173" s="3">
        <v>1.5984251499176025</v>
      </c>
      <c r="I173">
        <v>20190903</v>
      </c>
    </row>
    <row r="174" spans="2:9" x14ac:dyDescent="0.25">
      <c r="B174" s="17" t="s">
        <v>531</v>
      </c>
      <c r="C174" s="23" t="s">
        <v>606</v>
      </c>
      <c r="D174" s="22" t="str">
        <f>LEFT(B174,2)</f>
        <v>FL</v>
      </c>
      <c r="E174" s="16">
        <v>29.770000457763672</v>
      </c>
      <c r="F174" s="16">
        <v>-81.470001220703125</v>
      </c>
      <c r="G174" s="3">
        <v>3.2047240734100342</v>
      </c>
      <c r="H174" s="3">
        <v>1.3110235929489136</v>
      </c>
      <c r="I174">
        <v>20190905</v>
      </c>
    </row>
    <row r="175" spans="2:9" x14ac:dyDescent="0.25">
      <c r="B175" s="17" t="s">
        <v>523</v>
      </c>
      <c r="C175" s="23" t="s">
        <v>572</v>
      </c>
      <c r="D175" s="22" t="str">
        <f>LEFT(B175,2)</f>
        <v>FL</v>
      </c>
      <c r="E175" s="16">
        <v>29.270000457763672</v>
      </c>
      <c r="F175" s="16">
        <v>-81.050003051757813</v>
      </c>
      <c r="G175" s="3">
        <v>3.2007873058319092</v>
      </c>
      <c r="H175" s="3">
        <v>1.578740119934082</v>
      </c>
      <c r="I175">
        <v>20190904</v>
      </c>
    </row>
    <row r="176" spans="2:9" x14ac:dyDescent="0.25">
      <c r="B176" s="17" t="s">
        <v>510</v>
      </c>
      <c r="C176" s="23" t="s">
        <v>722</v>
      </c>
      <c r="D176" s="22" t="str">
        <f>LEFT(B176,2)</f>
        <v>MD</v>
      </c>
      <c r="E176" s="16">
        <v>38.450000762939453</v>
      </c>
      <c r="F176" s="16">
        <v>-75.129997253417969</v>
      </c>
      <c r="G176" s="3">
        <v>3.1889762878417969</v>
      </c>
      <c r="H176" s="3">
        <v>1.8188976049423218</v>
      </c>
      <c r="I176">
        <v>20190907</v>
      </c>
    </row>
    <row r="177" spans="2:9" x14ac:dyDescent="0.25">
      <c r="B177" s="17" t="s">
        <v>525</v>
      </c>
      <c r="C177" s="23" t="s">
        <v>607</v>
      </c>
      <c r="D177" s="22" t="str">
        <f>LEFT(B177,2)</f>
        <v>FL</v>
      </c>
      <c r="E177" s="16">
        <v>30.319999694824219</v>
      </c>
      <c r="F177" s="16">
        <v>-81.400001525878906</v>
      </c>
      <c r="G177" s="3">
        <v>3.1811022758483887</v>
      </c>
      <c r="H177" s="3">
        <v>1.4881889820098877</v>
      </c>
      <c r="I177">
        <v>20190905</v>
      </c>
    </row>
    <row r="178" spans="2:9" x14ac:dyDescent="0.25">
      <c r="B178" s="17" t="s">
        <v>501</v>
      </c>
      <c r="C178" s="23" t="s">
        <v>573</v>
      </c>
      <c r="D178" s="22" t="str">
        <f>LEFT(B178,2)</f>
        <v>FL</v>
      </c>
      <c r="E178" s="16">
        <v>25.950000762939453</v>
      </c>
      <c r="F178" s="16">
        <v>-80.220001220703125</v>
      </c>
      <c r="G178" s="3">
        <v>3.1732280254364014</v>
      </c>
      <c r="H178" s="3">
        <v>2.2007873058319092</v>
      </c>
      <c r="I178">
        <v>20190904</v>
      </c>
    </row>
    <row r="179" spans="2:9" x14ac:dyDescent="0.25">
      <c r="B179" s="17" t="s">
        <v>472</v>
      </c>
      <c r="C179" s="23" t="s">
        <v>697</v>
      </c>
      <c r="D179" s="22" t="str">
        <f>LEFT(B179,2)</f>
        <v>NC</v>
      </c>
      <c r="E179" s="16">
        <v>34.959999084472656</v>
      </c>
      <c r="F179" s="16">
        <v>-79.05999755859375</v>
      </c>
      <c r="G179" s="3">
        <v>3.1692912578582764</v>
      </c>
      <c r="H179" s="3">
        <v>3.0590550899505615</v>
      </c>
      <c r="I179">
        <v>20190906</v>
      </c>
    </row>
    <row r="180" spans="2:9" x14ac:dyDescent="0.25">
      <c r="B180" s="17" t="s">
        <v>535</v>
      </c>
      <c r="C180" s="23" t="s">
        <v>574</v>
      </c>
      <c r="D180" s="22" t="str">
        <f>LEFT(B180,2)</f>
        <v>FL</v>
      </c>
      <c r="E180" s="16">
        <v>30.180000305175781</v>
      </c>
      <c r="F180" s="16">
        <v>-81.569999694824219</v>
      </c>
      <c r="G180" s="3">
        <v>3.1377952098846436</v>
      </c>
      <c r="H180" s="3">
        <v>1.0984251499176025</v>
      </c>
      <c r="I180">
        <v>20190904</v>
      </c>
    </row>
    <row r="181" spans="2:9" x14ac:dyDescent="0.25">
      <c r="B181" s="17" t="s">
        <v>532</v>
      </c>
      <c r="C181" s="23" t="s">
        <v>575</v>
      </c>
      <c r="D181" s="22" t="str">
        <f>LEFT(B181,2)</f>
        <v>FL</v>
      </c>
      <c r="E181" s="16">
        <v>26.860000610351563</v>
      </c>
      <c r="F181" s="16">
        <v>-80.05999755859375</v>
      </c>
      <c r="G181" s="3">
        <v>3.1181099414825439</v>
      </c>
      <c r="H181" s="3">
        <v>1.2795275449752808</v>
      </c>
      <c r="I181">
        <v>20190904</v>
      </c>
    </row>
    <row r="182" spans="2:9" x14ac:dyDescent="0.25">
      <c r="B182" s="17" t="s">
        <v>494</v>
      </c>
      <c r="C182" s="23" t="s">
        <v>561</v>
      </c>
      <c r="D182" s="22" t="str">
        <f>LEFT(B182,2)</f>
        <v>FL</v>
      </c>
      <c r="E182" s="16">
        <v>27.209999084472656</v>
      </c>
      <c r="F182" s="16">
        <v>-81.260002136230469</v>
      </c>
      <c r="G182" s="3">
        <v>3.1102361679077148</v>
      </c>
      <c r="H182" s="3">
        <v>2.5</v>
      </c>
      <c r="I182">
        <v>20190903</v>
      </c>
    </row>
    <row r="183" spans="2:9" x14ac:dyDescent="0.25">
      <c r="B183" s="17" t="s">
        <v>524</v>
      </c>
      <c r="C183" s="23" t="s">
        <v>576</v>
      </c>
      <c r="D183" s="22" t="str">
        <f>LEFT(B183,2)</f>
        <v>FL</v>
      </c>
      <c r="E183" s="16">
        <v>29.899999618530273</v>
      </c>
      <c r="F183" s="16">
        <v>-81.629997253417969</v>
      </c>
      <c r="G183" s="3">
        <v>3.0905513763427734</v>
      </c>
      <c r="H183" s="3">
        <v>1.5</v>
      </c>
      <c r="I183">
        <v>20190904</v>
      </c>
    </row>
    <row r="184" spans="2:9" x14ac:dyDescent="0.25">
      <c r="B184" s="17" t="s">
        <v>519</v>
      </c>
      <c r="C184" s="23" t="s">
        <v>608</v>
      </c>
      <c r="D184" s="22" t="str">
        <f>LEFT(B184,2)</f>
        <v>SC</v>
      </c>
      <c r="E184" s="16">
        <v>32.25</v>
      </c>
      <c r="F184" s="16">
        <v>-80.819999694824219</v>
      </c>
      <c r="G184" s="3">
        <v>3.0866141319274902</v>
      </c>
      <c r="H184" s="3">
        <v>1.7086614370346069</v>
      </c>
      <c r="I184">
        <v>20190905</v>
      </c>
    </row>
    <row r="185" spans="2:9" x14ac:dyDescent="0.25">
      <c r="B185" s="17" t="s">
        <v>493</v>
      </c>
      <c r="C185" s="23" t="s">
        <v>723</v>
      </c>
      <c r="D185" s="22" t="str">
        <f>LEFT(B185,2)</f>
        <v>NS</v>
      </c>
      <c r="E185" s="16">
        <v>44.400001525878906</v>
      </c>
      <c r="F185" s="16">
        <v>-65.199996948242188</v>
      </c>
      <c r="G185" s="3">
        <v>3.0866138935089111</v>
      </c>
      <c r="H185" s="3">
        <v>2.539370059967041</v>
      </c>
      <c r="I185">
        <v>20190907</v>
      </c>
    </row>
    <row r="186" spans="2:9" x14ac:dyDescent="0.25">
      <c r="B186" s="17" t="s">
        <v>502</v>
      </c>
      <c r="C186" s="23" t="s">
        <v>609</v>
      </c>
      <c r="D186" s="22" t="str">
        <f>LEFT(B186,2)</f>
        <v>SC</v>
      </c>
      <c r="E186" s="16">
        <v>32.25</v>
      </c>
      <c r="F186" s="16">
        <v>-80.739997863769531</v>
      </c>
      <c r="G186" s="3">
        <v>3.086613655090332</v>
      </c>
      <c r="H186" s="3">
        <v>2.2007873058319092</v>
      </c>
      <c r="I186">
        <v>20190905</v>
      </c>
    </row>
    <row r="187" spans="2:9" x14ac:dyDescent="0.25">
      <c r="B187" s="17" t="s">
        <v>475</v>
      </c>
      <c r="C187" s="23" t="s">
        <v>698</v>
      </c>
      <c r="D187" s="22" t="str">
        <f>LEFT(B187,2)</f>
        <v>NC</v>
      </c>
      <c r="E187" s="16">
        <v>35.040000915527344</v>
      </c>
      <c r="F187" s="16">
        <v>-78.910003662109375</v>
      </c>
      <c r="G187" s="3">
        <v>3.078740119934082</v>
      </c>
      <c r="H187" s="3">
        <v>3.0196850299835205</v>
      </c>
      <c r="I187">
        <v>20190906</v>
      </c>
    </row>
    <row r="188" spans="2:9" x14ac:dyDescent="0.25">
      <c r="B188" s="17" t="s">
        <v>485</v>
      </c>
      <c r="C188" s="23" t="s">
        <v>724</v>
      </c>
      <c r="D188" s="22" t="str">
        <f>LEFT(B188,2)</f>
        <v>NB</v>
      </c>
      <c r="E188" s="16">
        <v>45.919998168945313</v>
      </c>
      <c r="F188" s="16">
        <v>-66.620002746582031</v>
      </c>
      <c r="G188" s="3">
        <v>3.0708658695220947</v>
      </c>
      <c r="H188" s="3">
        <v>2.7086613178253174</v>
      </c>
      <c r="I188">
        <v>20190907</v>
      </c>
    </row>
    <row r="189" spans="2:9" x14ac:dyDescent="0.25">
      <c r="B189" s="17" t="s">
        <v>526</v>
      </c>
      <c r="C189" s="23" t="s">
        <v>550</v>
      </c>
      <c r="D189" s="22" t="str">
        <f>LEFT(B189,2)</f>
        <v>FL</v>
      </c>
      <c r="E189" s="16">
        <v>28.979999542236328</v>
      </c>
      <c r="F189" s="16">
        <v>-82.019996643066406</v>
      </c>
      <c r="G189" s="3">
        <v>3.0629920959472656</v>
      </c>
      <c r="H189" s="3">
        <v>1.4015748500823975</v>
      </c>
      <c r="I189">
        <v>20190831</v>
      </c>
    </row>
    <row r="190" spans="2:9" x14ac:dyDescent="0.25">
      <c r="B190" s="17" t="s">
        <v>533</v>
      </c>
      <c r="C190" s="23" t="s">
        <v>562</v>
      </c>
      <c r="D190" s="22" t="str">
        <f>LEFT(B190,2)</f>
        <v>FL</v>
      </c>
      <c r="E190" s="16">
        <v>28.239999771118164</v>
      </c>
      <c r="F190" s="16">
        <v>-80.680000305175781</v>
      </c>
      <c r="G190" s="3">
        <v>3.0433070659637451</v>
      </c>
      <c r="H190" s="3">
        <v>1.2519685029983521</v>
      </c>
      <c r="I190">
        <v>20190903</v>
      </c>
    </row>
  </sheetData>
  <sortState xmlns:xlrd2="http://schemas.microsoft.com/office/spreadsheetml/2017/richdata2" ref="B14:I190">
    <sortCondition descending="1" ref="G14:G19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3949-D6A4-4F69-A55E-C8B4B87E9D04}">
  <sheetPr codeName="Sheet1"/>
  <dimension ref="B2:K69"/>
  <sheetViews>
    <sheetView workbookViewId="0">
      <selection activeCell="K4" sqref="K4:K69"/>
    </sheetView>
  </sheetViews>
  <sheetFormatPr defaultRowHeight="15" x14ac:dyDescent="0.25"/>
  <cols>
    <col min="2" max="2" width="18.42578125" style="6" customWidth="1"/>
  </cols>
  <sheetData>
    <row r="2" spans="2:11" x14ac:dyDescent="0.25">
      <c r="B2" s="6" t="s">
        <v>188</v>
      </c>
    </row>
    <row r="3" spans="2:11" x14ac:dyDescent="0.25">
      <c r="C3" t="s">
        <v>184</v>
      </c>
      <c r="D3" t="s">
        <v>185</v>
      </c>
      <c r="E3" t="s">
        <v>186</v>
      </c>
      <c r="F3" t="s">
        <v>187</v>
      </c>
    </row>
    <row r="4" spans="2:11" x14ac:dyDescent="0.25">
      <c r="B4" s="14">
        <v>43556</v>
      </c>
      <c r="C4" s="12" t="s">
        <v>181</v>
      </c>
      <c r="D4" s="12" t="s">
        <v>182</v>
      </c>
      <c r="E4" s="12" t="s">
        <v>181</v>
      </c>
      <c r="F4" s="12" t="s">
        <v>183</v>
      </c>
      <c r="G4" s="12">
        <f>9-6</f>
        <v>3</v>
      </c>
      <c r="H4" s="13">
        <v>5016</v>
      </c>
      <c r="I4" s="13">
        <v>10045</v>
      </c>
      <c r="K4">
        <f>LEFT(F4,3)+RIGHT(F4,2)/8</f>
        <v>919.25</v>
      </c>
    </row>
    <row r="5" spans="2:11" x14ac:dyDescent="0.25">
      <c r="B5" s="14">
        <v>43557</v>
      </c>
      <c r="C5" s="12" t="s">
        <v>173</v>
      </c>
      <c r="D5" s="12" t="s">
        <v>178</v>
      </c>
      <c r="E5" s="12" t="s">
        <v>179</v>
      </c>
      <c r="F5" s="12" t="s">
        <v>180</v>
      </c>
      <c r="G5" s="12">
        <f>4-6</f>
        <v>-2</v>
      </c>
      <c r="H5" s="13">
        <v>2284</v>
      </c>
      <c r="I5" s="13">
        <v>10367</v>
      </c>
      <c r="K5">
        <f t="shared" ref="K5:K68" si="0">LEFT(F5,3)+RIGHT(F5,2)/8</f>
        <v>924</v>
      </c>
    </row>
    <row r="6" spans="2:11" x14ac:dyDescent="0.25">
      <c r="B6" s="14">
        <v>43558</v>
      </c>
      <c r="C6" s="12" t="s">
        <v>176</v>
      </c>
      <c r="D6" s="12" t="s">
        <v>177</v>
      </c>
      <c r="E6" s="12" t="s">
        <v>171</v>
      </c>
      <c r="F6" s="12" t="s">
        <v>160</v>
      </c>
      <c r="G6" s="12">
        <f>-1-4</f>
        <v>-5</v>
      </c>
      <c r="H6" s="13">
        <v>2243</v>
      </c>
      <c r="I6" s="13">
        <v>10544</v>
      </c>
      <c r="K6">
        <f t="shared" si="0"/>
        <v>922.5</v>
      </c>
    </row>
    <row r="7" spans="2:11" x14ac:dyDescent="0.25">
      <c r="B7" s="14">
        <v>43559</v>
      </c>
      <c r="C7" s="12" t="s">
        <v>174</v>
      </c>
      <c r="D7" s="12" t="s">
        <v>175</v>
      </c>
      <c r="E7" s="12" t="s">
        <v>174</v>
      </c>
      <c r="F7" s="12" t="s">
        <v>34</v>
      </c>
      <c r="G7" s="12">
        <f>7-2</f>
        <v>5</v>
      </c>
      <c r="H7" s="13">
        <v>1169</v>
      </c>
      <c r="I7" s="13">
        <v>10458</v>
      </c>
      <c r="K7">
        <f t="shared" si="0"/>
        <v>929.75</v>
      </c>
    </row>
    <row r="8" spans="2:11" x14ac:dyDescent="0.25">
      <c r="B8" s="14">
        <v>43560</v>
      </c>
      <c r="C8" s="12" t="s">
        <v>38</v>
      </c>
      <c r="D8" s="12" t="s">
        <v>38</v>
      </c>
      <c r="E8" s="12" t="s">
        <v>32</v>
      </c>
      <c r="F8" s="12" t="s">
        <v>30</v>
      </c>
      <c r="G8" s="12">
        <f>-6-6</f>
        <v>-12</v>
      </c>
      <c r="H8" s="13">
        <v>2014</v>
      </c>
      <c r="I8" s="13">
        <v>10673</v>
      </c>
      <c r="K8">
        <f t="shared" si="0"/>
        <v>923</v>
      </c>
    </row>
    <row r="9" spans="2:11" x14ac:dyDescent="0.25">
      <c r="B9" s="14">
        <v>43563</v>
      </c>
      <c r="C9" s="12" t="s">
        <v>172</v>
      </c>
      <c r="D9" s="12" t="s">
        <v>33</v>
      </c>
      <c r="E9" s="12" t="s">
        <v>173</v>
      </c>
      <c r="F9" s="12" t="s">
        <v>166</v>
      </c>
      <c r="G9" s="12">
        <f>-1-0</f>
        <v>-1</v>
      </c>
      <c r="H9" s="13">
        <v>1793</v>
      </c>
      <c r="I9" s="13">
        <v>11274</v>
      </c>
      <c r="K9">
        <f t="shared" si="0"/>
        <v>922</v>
      </c>
    </row>
    <row r="10" spans="2:11" x14ac:dyDescent="0.25">
      <c r="B10" s="14">
        <v>43564</v>
      </c>
      <c r="C10" s="12" t="s">
        <v>166</v>
      </c>
      <c r="D10" s="12" t="s">
        <v>163</v>
      </c>
      <c r="E10" s="12" t="s">
        <v>165</v>
      </c>
      <c r="F10" s="12" t="s">
        <v>13</v>
      </c>
      <c r="G10" s="12">
        <f>0-2</f>
        <v>-2</v>
      </c>
      <c r="H10" s="13">
        <v>3469</v>
      </c>
      <c r="I10" s="13">
        <v>11973</v>
      </c>
      <c r="K10">
        <f t="shared" si="0"/>
        <v>922.25</v>
      </c>
    </row>
    <row r="11" spans="2:11" x14ac:dyDescent="0.25">
      <c r="B11" s="14">
        <v>43565</v>
      </c>
      <c r="C11" s="12" t="s">
        <v>166</v>
      </c>
      <c r="D11" s="12" t="s">
        <v>33</v>
      </c>
      <c r="E11" s="12" t="s">
        <v>12</v>
      </c>
      <c r="F11" s="12" t="s">
        <v>163</v>
      </c>
      <c r="G11" s="12">
        <f>3-0</f>
        <v>3</v>
      </c>
      <c r="H11" s="13">
        <v>1969</v>
      </c>
      <c r="I11" s="13">
        <v>12128</v>
      </c>
      <c r="K11">
        <f t="shared" si="0"/>
        <v>925.25</v>
      </c>
    </row>
    <row r="12" spans="2:11" x14ac:dyDescent="0.25">
      <c r="B12" s="14">
        <v>43566</v>
      </c>
      <c r="C12" s="12" t="s">
        <v>169</v>
      </c>
      <c r="D12" s="12" t="s">
        <v>25</v>
      </c>
      <c r="E12" s="12" t="s">
        <v>170</v>
      </c>
      <c r="F12" s="12" t="s">
        <v>171</v>
      </c>
      <c r="G12" s="12">
        <f>-6-2</f>
        <v>-8</v>
      </c>
      <c r="H12" s="13">
        <v>3104</v>
      </c>
      <c r="I12" s="13">
        <v>11348</v>
      </c>
      <c r="K12">
        <f t="shared" si="0"/>
        <v>919</v>
      </c>
    </row>
    <row r="13" spans="2:11" x14ac:dyDescent="0.25">
      <c r="B13" s="14">
        <v>43567</v>
      </c>
      <c r="C13" s="12" t="s">
        <v>165</v>
      </c>
      <c r="D13" s="12" t="s">
        <v>166</v>
      </c>
      <c r="E13" s="12" t="s">
        <v>167</v>
      </c>
      <c r="F13" s="12" t="s">
        <v>168</v>
      </c>
      <c r="G13" s="12">
        <f>0-2</f>
        <v>-2</v>
      </c>
      <c r="H13" s="13">
        <v>1511</v>
      </c>
      <c r="I13" s="13">
        <v>11608</v>
      </c>
      <c r="K13">
        <f t="shared" si="0"/>
        <v>918.75</v>
      </c>
    </row>
    <row r="14" spans="2:11" x14ac:dyDescent="0.25">
      <c r="B14" s="14">
        <v>43570</v>
      </c>
      <c r="C14" s="12" t="s">
        <v>162</v>
      </c>
      <c r="D14" s="12" t="s">
        <v>163</v>
      </c>
      <c r="E14" s="12" t="s">
        <v>164</v>
      </c>
      <c r="F14" s="12" t="s">
        <v>13</v>
      </c>
      <c r="G14" s="12">
        <f>3-4</f>
        <v>-1</v>
      </c>
      <c r="H14" s="13">
        <v>1701</v>
      </c>
      <c r="I14" s="13">
        <v>11552</v>
      </c>
      <c r="K14">
        <f t="shared" si="0"/>
        <v>922.25</v>
      </c>
    </row>
    <row r="15" spans="2:11" x14ac:dyDescent="0.25">
      <c r="B15" s="14">
        <v>43571</v>
      </c>
      <c r="C15" s="12" t="s">
        <v>160</v>
      </c>
      <c r="D15" s="12" t="s">
        <v>160</v>
      </c>
      <c r="E15" s="12" t="s">
        <v>161</v>
      </c>
      <c r="F15" s="12" t="s">
        <v>158</v>
      </c>
      <c r="G15" s="12">
        <f>-10-0</f>
        <v>-10</v>
      </c>
      <c r="H15" s="13">
        <v>3892</v>
      </c>
      <c r="I15" s="13">
        <v>11782</v>
      </c>
      <c r="K15">
        <f t="shared" si="0"/>
        <v>912.25</v>
      </c>
    </row>
    <row r="16" spans="2:11" x14ac:dyDescent="0.25">
      <c r="B16" s="14">
        <v>43572</v>
      </c>
      <c r="C16" s="12" t="s">
        <v>158</v>
      </c>
      <c r="D16" s="12" t="s">
        <v>29</v>
      </c>
      <c r="E16" s="12" t="s">
        <v>79</v>
      </c>
      <c r="F16" s="12" t="s">
        <v>159</v>
      </c>
      <c r="G16" s="12">
        <f>-8-6</f>
        <v>-14</v>
      </c>
      <c r="H16" s="13">
        <v>3302</v>
      </c>
      <c r="I16" s="13">
        <v>12262</v>
      </c>
      <c r="K16">
        <f t="shared" si="0"/>
        <v>903.5</v>
      </c>
    </row>
    <row r="17" spans="2:11" x14ac:dyDescent="0.25">
      <c r="B17" s="14">
        <v>43573</v>
      </c>
      <c r="C17" s="12" t="s">
        <v>156</v>
      </c>
      <c r="D17" s="12" t="s">
        <v>24</v>
      </c>
      <c r="E17" s="12" t="s">
        <v>9</v>
      </c>
      <c r="F17" s="12" t="s">
        <v>157</v>
      </c>
      <c r="G17" s="12">
        <f>1-2</f>
        <v>-1</v>
      </c>
      <c r="H17" s="13">
        <v>3113</v>
      </c>
      <c r="I17" s="13">
        <v>12766</v>
      </c>
      <c r="K17">
        <f t="shared" si="0"/>
        <v>904.75</v>
      </c>
    </row>
    <row r="18" spans="2:11" x14ac:dyDescent="0.25">
      <c r="B18" s="14">
        <v>43577</v>
      </c>
      <c r="C18" s="12" t="s">
        <v>153</v>
      </c>
      <c r="D18" s="12" t="s">
        <v>154</v>
      </c>
      <c r="E18" s="12" t="s">
        <v>155</v>
      </c>
      <c r="F18" s="12" t="s">
        <v>9</v>
      </c>
      <c r="G18" s="12">
        <f>-4-0</f>
        <v>-4</v>
      </c>
      <c r="H18" s="13">
        <v>3192</v>
      </c>
      <c r="I18" s="13">
        <v>13416</v>
      </c>
      <c r="K18">
        <f t="shared" si="0"/>
        <v>900.75</v>
      </c>
    </row>
    <row r="19" spans="2:11" x14ac:dyDescent="0.25">
      <c r="B19" s="14">
        <v>43578</v>
      </c>
      <c r="C19" s="12" t="s">
        <v>9</v>
      </c>
      <c r="D19" s="12" t="s">
        <v>81</v>
      </c>
      <c r="E19" s="12" t="s">
        <v>10</v>
      </c>
      <c r="F19" s="12" t="s">
        <v>152</v>
      </c>
      <c r="G19" s="12">
        <f>-14-0</f>
        <v>-14</v>
      </c>
      <c r="H19" s="13">
        <v>6403</v>
      </c>
      <c r="I19" s="13">
        <v>14031</v>
      </c>
      <c r="K19">
        <f t="shared" si="0"/>
        <v>886.75</v>
      </c>
    </row>
    <row r="20" spans="2:11" x14ac:dyDescent="0.25">
      <c r="B20" s="14">
        <v>43579</v>
      </c>
      <c r="C20" s="12" t="s">
        <v>149</v>
      </c>
      <c r="D20" s="12" t="s">
        <v>150</v>
      </c>
      <c r="E20" s="12" t="s">
        <v>61</v>
      </c>
      <c r="F20" s="12" t="s">
        <v>151</v>
      </c>
      <c r="G20" s="12">
        <f>-6-6</f>
        <v>-12</v>
      </c>
      <c r="H20" s="13">
        <v>6856</v>
      </c>
      <c r="I20" s="13">
        <v>14657</v>
      </c>
      <c r="K20">
        <f t="shared" si="0"/>
        <v>880</v>
      </c>
    </row>
    <row r="21" spans="2:11" x14ac:dyDescent="0.25">
      <c r="B21" s="14">
        <v>43580</v>
      </c>
      <c r="C21" s="12" t="s">
        <v>146</v>
      </c>
      <c r="D21" s="12" t="s">
        <v>147</v>
      </c>
      <c r="E21" s="12" t="s">
        <v>148</v>
      </c>
      <c r="F21" s="12" t="s">
        <v>144</v>
      </c>
      <c r="G21" s="12">
        <f>4-0</f>
        <v>4</v>
      </c>
      <c r="H21" s="13">
        <v>5024</v>
      </c>
      <c r="I21" s="13">
        <v>14657</v>
      </c>
      <c r="K21">
        <f t="shared" si="0"/>
        <v>884</v>
      </c>
    </row>
    <row r="22" spans="2:11" x14ac:dyDescent="0.25">
      <c r="B22" s="14">
        <v>43581</v>
      </c>
      <c r="C22" s="12" t="s">
        <v>6</v>
      </c>
      <c r="D22" s="12" t="s">
        <v>144</v>
      </c>
      <c r="E22" s="12" t="s">
        <v>58</v>
      </c>
      <c r="F22" s="12" t="s">
        <v>145</v>
      </c>
      <c r="G22" s="12">
        <f>-5-6</f>
        <v>-11</v>
      </c>
      <c r="H22" s="13">
        <v>3370</v>
      </c>
      <c r="I22" s="13">
        <v>15002</v>
      </c>
      <c r="K22">
        <f t="shared" si="0"/>
        <v>878.25</v>
      </c>
    </row>
    <row r="23" spans="2:11" x14ac:dyDescent="0.25">
      <c r="B23" s="14">
        <v>43584</v>
      </c>
      <c r="C23" s="12" t="s">
        <v>143</v>
      </c>
      <c r="D23" s="12" t="s">
        <v>71</v>
      </c>
      <c r="E23" s="12" t="s">
        <v>53</v>
      </c>
      <c r="F23" s="12" t="s">
        <v>53</v>
      </c>
      <c r="G23" s="12">
        <f>-6-6</f>
        <v>-12</v>
      </c>
      <c r="H23" s="13">
        <v>3854</v>
      </c>
      <c r="I23" s="13">
        <v>15338</v>
      </c>
      <c r="K23">
        <f t="shared" si="0"/>
        <v>871.5</v>
      </c>
    </row>
    <row r="24" spans="2:11" x14ac:dyDescent="0.25">
      <c r="B24" s="14">
        <v>43585</v>
      </c>
      <c r="C24" s="12" t="s">
        <v>139</v>
      </c>
      <c r="D24" s="12" t="s">
        <v>140</v>
      </c>
      <c r="E24" s="12" t="s">
        <v>141</v>
      </c>
      <c r="F24" s="12" t="s">
        <v>142</v>
      </c>
      <c r="G24" s="12">
        <f>-6-2</f>
        <v>-8</v>
      </c>
      <c r="H24" s="13">
        <v>6562</v>
      </c>
      <c r="I24" s="13">
        <v>16168</v>
      </c>
      <c r="K24">
        <f t="shared" si="0"/>
        <v>865.25</v>
      </c>
    </row>
    <row r="25" spans="2:11" x14ac:dyDescent="0.25">
      <c r="B25" s="14">
        <v>43586</v>
      </c>
      <c r="C25" s="12" t="s">
        <v>136</v>
      </c>
      <c r="D25" s="12" t="s">
        <v>66</v>
      </c>
      <c r="E25" s="12" t="s">
        <v>137</v>
      </c>
      <c r="F25" s="12" t="s">
        <v>138</v>
      </c>
      <c r="G25" s="12">
        <f>-2-0</f>
        <v>-2</v>
      </c>
      <c r="H25" s="13">
        <v>5827</v>
      </c>
      <c r="I25" s="13">
        <v>16686</v>
      </c>
      <c r="K25">
        <f t="shared" si="0"/>
        <v>863.25</v>
      </c>
    </row>
    <row r="26" spans="2:11" x14ac:dyDescent="0.25">
      <c r="B26" s="14">
        <v>43587</v>
      </c>
      <c r="C26" s="12" t="s">
        <v>59</v>
      </c>
      <c r="D26" s="12" t="s">
        <v>134</v>
      </c>
      <c r="E26" s="12" t="s">
        <v>83</v>
      </c>
      <c r="F26" s="12" t="s">
        <v>135</v>
      </c>
      <c r="G26" s="12">
        <f>-8-4</f>
        <v>-12</v>
      </c>
      <c r="H26" s="13">
        <v>3592</v>
      </c>
      <c r="I26" s="13">
        <v>17313</v>
      </c>
      <c r="K26">
        <f t="shared" si="0"/>
        <v>854.75</v>
      </c>
    </row>
    <row r="27" spans="2:11" x14ac:dyDescent="0.25">
      <c r="B27" s="14">
        <v>43588</v>
      </c>
      <c r="C27" s="12" t="s">
        <v>95</v>
      </c>
      <c r="D27" s="12" t="s">
        <v>96</v>
      </c>
      <c r="E27" s="12" t="s">
        <v>107</v>
      </c>
      <c r="F27" s="12" t="s">
        <v>133</v>
      </c>
      <c r="G27" s="12">
        <f>0-6</f>
        <v>-6</v>
      </c>
      <c r="H27" s="13">
        <v>3974</v>
      </c>
      <c r="I27" s="13">
        <v>17634</v>
      </c>
      <c r="K27">
        <f t="shared" si="0"/>
        <v>854</v>
      </c>
    </row>
    <row r="28" spans="2:11" x14ac:dyDescent="0.25">
      <c r="B28" s="14">
        <v>43591</v>
      </c>
      <c r="C28" s="12" t="s">
        <v>130</v>
      </c>
      <c r="D28" s="12" t="s">
        <v>131</v>
      </c>
      <c r="E28" s="12" t="s">
        <v>132</v>
      </c>
      <c r="F28" s="12" t="s">
        <v>94</v>
      </c>
      <c r="G28" s="12">
        <f>-11-6</f>
        <v>-17</v>
      </c>
      <c r="H28" s="13">
        <v>17703</v>
      </c>
      <c r="I28" s="13">
        <v>18567</v>
      </c>
      <c r="K28">
        <f t="shared" si="0"/>
        <v>842.25</v>
      </c>
    </row>
    <row r="29" spans="2:11" x14ac:dyDescent="0.25">
      <c r="B29" s="14">
        <v>43592</v>
      </c>
      <c r="C29" s="12" t="s">
        <v>128</v>
      </c>
      <c r="D29" s="12" t="s">
        <v>129</v>
      </c>
      <c r="E29" s="12" t="s">
        <v>127</v>
      </c>
      <c r="F29" s="12" t="s">
        <v>89</v>
      </c>
      <c r="G29" s="12">
        <f>0-2</f>
        <v>-2</v>
      </c>
      <c r="H29" s="13">
        <v>6761</v>
      </c>
      <c r="I29" s="13">
        <v>18737</v>
      </c>
      <c r="K29">
        <f t="shared" si="0"/>
        <v>842.5</v>
      </c>
    </row>
    <row r="30" spans="2:11" x14ac:dyDescent="0.25">
      <c r="B30" s="14">
        <v>43593</v>
      </c>
      <c r="C30" s="12" t="s">
        <v>89</v>
      </c>
      <c r="D30" s="12" t="s">
        <v>125</v>
      </c>
      <c r="E30" s="12" t="s">
        <v>126</v>
      </c>
      <c r="F30" s="12" t="s">
        <v>127</v>
      </c>
      <c r="G30" s="12">
        <f>-3-2</f>
        <v>-5</v>
      </c>
      <c r="H30" s="13">
        <v>8617</v>
      </c>
      <c r="I30" s="13">
        <v>19493</v>
      </c>
      <c r="K30">
        <f t="shared" si="0"/>
        <v>839.25</v>
      </c>
    </row>
    <row r="31" spans="2:11" x14ac:dyDescent="0.25">
      <c r="B31" s="14">
        <v>43594</v>
      </c>
      <c r="C31" s="12" t="s">
        <v>123</v>
      </c>
      <c r="D31" s="12" t="s">
        <v>100</v>
      </c>
      <c r="E31" s="12" t="s">
        <v>124</v>
      </c>
      <c r="F31" s="12" t="s">
        <v>120</v>
      </c>
      <c r="G31" s="12">
        <f>-14-2</f>
        <v>-16</v>
      </c>
      <c r="H31" s="13">
        <v>13099</v>
      </c>
      <c r="I31" s="13">
        <v>20540</v>
      </c>
      <c r="K31">
        <f t="shared" si="0"/>
        <v>825</v>
      </c>
    </row>
    <row r="32" spans="2:11" x14ac:dyDescent="0.25">
      <c r="B32" s="14">
        <v>43595</v>
      </c>
      <c r="C32" s="12" t="s">
        <v>120</v>
      </c>
      <c r="D32" s="12" t="s">
        <v>121</v>
      </c>
      <c r="E32" s="12" t="s">
        <v>117</v>
      </c>
      <c r="F32" s="12" t="s">
        <v>122</v>
      </c>
      <c r="G32" s="12">
        <f>-3-4</f>
        <v>-7</v>
      </c>
      <c r="H32" s="13">
        <v>10179</v>
      </c>
      <c r="I32" s="13">
        <v>20149</v>
      </c>
      <c r="K32">
        <f t="shared" si="0"/>
        <v>821.5</v>
      </c>
    </row>
    <row r="33" spans="2:11" x14ac:dyDescent="0.25">
      <c r="B33" s="14">
        <v>43598</v>
      </c>
      <c r="C33" s="12" t="s">
        <v>116</v>
      </c>
      <c r="D33" s="12" t="s">
        <v>117</v>
      </c>
      <c r="E33" s="12" t="s">
        <v>118</v>
      </c>
      <c r="F33" s="12" t="s">
        <v>119</v>
      </c>
      <c r="G33" s="12">
        <f>-6-4</f>
        <v>-10</v>
      </c>
      <c r="H33" s="13">
        <v>9369</v>
      </c>
      <c r="I33" s="13">
        <v>20319</v>
      </c>
      <c r="K33">
        <f t="shared" si="0"/>
        <v>815</v>
      </c>
    </row>
    <row r="34" spans="2:11" x14ac:dyDescent="0.25">
      <c r="B34" s="14">
        <v>43599</v>
      </c>
      <c r="C34" s="12" t="s">
        <v>112</v>
      </c>
      <c r="D34" s="12" t="s">
        <v>113</v>
      </c>
      <c r="E34" s="12" t="s">
        <v>114</v>
      </c>
      <c r="F34" s="12" t="s">
        <v>115</v>
      </c>
      <c r="G34" s="12">
        <f>29-0</f>
        <v>29</v>
      </c>
      <c r="H34" s="13">
        <v>14425</v>
      </c>
      <c r="I34" s="13">
        <v>21327</v>
      </c>
      <c r="K34">
        <f t="shared" si="0"/>
        <v>844</v>
      </c>
    </row>
    <row r="35" spans="2:11" x14ac:dyDescent="0.25">
      <c r="B35" s="14">
        <v>43600</v>
      </c>
      <c r="C35" s="12" t="s">
        <v>108</v>
      </c>
      <c r="D35" s="12" t="s">
        <v>109</v>
      </c>
      <c r="E35" s="12" t="s">
        <v>110</v>
      </c>
      <c r="F35" s="12" t="s">
        <v>111</v>
      </c>
      <c r="G35" s="12">
        <f>4-0</f>
        <v>4</v>
      </c>
      <c r="H35" s="13">
        <v>11980</v>
      </c>
      <c r="I35" s="13">
        <v>20358</v>
      </c>
      <c r="K35">
        <f t="shared" si="0"/>
        <v>848</v>
      </c>
    </row>
    <row r="36" spans="2:11" x14ac:dyDescent="0.25">
      <c r="B36" s="14">
        <v>43601</v>
      </c>
      <c r="C36" s="12" t="s">
        <v>105</v>
      </c>
      <c r="D36" s="12" t="s">
        <v>106</v>
      </c>
      <c r="E36" s="12" t="s">
        <v>105</v>
      </c>
      <c r="F36" s="12" t="s">
        <v>107</v>
      </c>
      <c r="G36" s="12">
        <f>4-4</f>
        <v>0</v>
      </c>
      <c r="H36" s="13">
        <v>6930</v>
      </c>
      <c r="I36" s="13">
        <v>20918</v>
      </c>
      <c r="K36">
        <f t="shared" si="0"/>
        <v>852.5</v>
      </c>
    </row>
    <row r="37" spans="2:11" x14ac:dyDescent="0.25">
      <c r="B37" s="14">
        <v>43602</v>
      </c>
      <c r="C37" s="12" t="s">
        <v>101</v>
      </c>
      <c r="D37" s="12" t="s">
        <v>102</v>
      </c>
      <c r="E37" s="12" t="s">
        <v>103</v>
      </c>
      <c r="F37" s="12" t="s">
        <v>104</v>
      </c>
      <c r="G37" s="12">
        <f>-17-6</f>
        <v>-23</v>
      </c>
      <c r="H37" s="13">
        <v>5784</v>
      </c>
      <c r="I37" s="13">
        <v>21648</v>
      </c>
      <c r="K37">
        <f t="shared" si="0"/>
        <v>834.75</v>
      </c>
    </row>
    <row r="38" spans="2:11" x14ac:dyDescent="0.25">
      <c r="B38" s="14">
        <v>43605</v>
      </c>
      <c r="C38" s="12" t="s">
        <v>99</v>
      </c>
      <c r="D38" s="12" t="s">
        <v>84</v>
      </c>
      <c r="E38" s="12" t="s">
        <v>100</v>
      </c>
      <c r="F38" s="12" t="s">
        <v>86</v>
      </c>
      <c r="G38" s="12">
        <f>10-2</f>
        <v>8</v>
      </c>
      <c r="H38" s="13">
        <v>12063</v>
      </c>
      <c r="I38" s="13">
        <v>23750</v>
      </c>
      <c r="K38">
        <f t="shared" si="0"/>
        <v>845</v>
      </c>
    </row>
    <row r="39" spans="2:11" x14ac:dyDescent="0.25">
      <c r="B39" s="14">
        <v>43606</v>
      </c>
      <c r="C39" s="12" t="s">
        <v>95</v>
      </c>
      <c r="D39" s="12" t="s">
        <v>96</v>
      </c>
      <c r="E39" s="12" t="s">
        <v>97</v>
      </c>
      <c r="F39" s="12" t="s">
        <v>98</v>
      </c>
      <c r="G39" s="12">
        <f>-9-4</f>
        <v>-13</v>
      </c>
      <c r="H39" s="13">
        <v>21919</v>
      </c>
      <c r="I39" s="13">
        <v>25628</v>
      </c>
      <c r="K39">
        <f t="shared" si="0"/>
        <v>835.5</v>
      </c>
    </row>
    <row r="40" spans="2:11" x14ac:dyDescent="0.25">
      <c r="B40" s="14">
        <v>43607</v>
      </c>
      <c r="C40" s="12" t="s">
        <v>92</v>
      </c>
      <c r="D40" s="12" t="s">
        <v>93</v>
      </c>
      <c r="E40" s="12" t="s">
        <v>92</v>
      </c>
      <c r="F40" s="12" t="s">
        <v>94</v>
      </c>
      <c r="G40" s="12">
        <f>6-6</f>
        <v>0</v>
      </c>
      <c r="H40" s="13">
        <v>8956</v>
      </c>
      <c r="I40" s="13">
        <v>26612</v>
      </c>
      <c r="K40">
        <f t="shared" si="0"/>
        <v>842.25</v>
      </c>
    </row>
    <row r="41" spans="2:11" x14ac:dyDescent="0.25">
      <c r="B41" s="14">
        <v>43608</v>
      </c>
      <c r="C41" s="12" t="s">
        <v>89</v>
      </c>
      <c r="D41" s="12" t="s">
        <v>90</v>
      </c>
      <c r="E41" s="12" t="s">
        <v>91</v>
      </c>
      <c r="F41" s="12" t="s">
        <v>85</v>
      </c>
      <c r="G41" s="12">
        <f>-7-0</f>
        <v>-7</v>
      </c>
      <c r="H41" s="13">
        <v>7581</v>
      </c>
      <c r="I41" s="13">
        <v>26837</v>
      </c>
      <c r="K41">
        <f t="shared" si="0"/>
        <v>835.25</v>
      </c>
    </row>
    <row r="42" spans="2:11" x14ac:dyDescent="0.25">
      <c r="B42" s="14">
        <v>43609</v>
      </c>
      <c r="C42" s="12" t="s">
        <v>85</v>
      </c>
      <c r="D42" s="12" t="s">
        <v>86</v>
      </c>
      <c r="E42" s="12" t="s">
        <v>87</v>
      </c>
      <c r="F42" s="12" t="s">
        <v>88</v>
      </c>
      <c r="G42" s="12">
        <f>8-2</f>
        <v>6</v>
      </c>
      <c r="H42" s="13">
        <v>7680</v>
      </c>
      <c r="I42" s="13">
        <v>26855</v>
      </c>
      <c r="K42">
        <f t="shared" si="0"/>
        <v>843.5</v>
      </c>
    </row>
    <row r="43" spans="2:11" x14ac:dyDescent="0.25">
      <c r="B43" s="14">
        <v>43613</v>
      </c>
      <c r="C43" s="12" t="s">
        <v>83</v>
      </c>
      <c r="D43" s="12" t="s">
        <v>53</v>
      </c>
      <c r="E43" s="12" t="s">
        <v>84</v>
      </c>
      <c r="F43" s="12" t="s">
        <v>57</v>
      </c>
      <c r="G43" s="12">
        <f>26-0</f>
        <v>26</v>
      </c>
      <c r="H43" s="13">
        <v>12463</v>
      </c>
      <c r="I43" s="13">
        <v>28232</v>
      </c>
      <c r="K43">
        <f t="shared" si="0"/>
        <v>869.5</v>
      </c>
    </row>
    <row r="44" spans="2:11" x14ac:dyDescent="0.25">
      <c r="B44" s="14">
        <v>43614</v>
      </c>
      <c r="C44" s="12" t="s">
        <v>61</v>
      </c>
      <c r="D44" s="12" t="s">
        <v>82</v>
      </c>
      <c r="E44" s="12" t="s">
        <v>58</v>
      </c>
      <c r="F44" s="12" t="s">
        <v>10</v>
      </c>
      <c r="G44" s="12">
        <f>16-0</f>
        <v>16</v>
      </c>
      <c r="H44" s="13">
        <v>22153</v>
      </c>
      <c r="I44" s="13">
        <v>27915</v>
      </c>
      <c r="K44">
        <f t="shared" si="0"/>
        <v>885.5</v>
      </c>
    </row>
    <row r="45" spans="2:11" x14ac:dyDescent="0.25">
      <c r="B45" s="14">
        <v>43615</v>
      </c>
      <c r="C45" s="12" t="s">
        <v>65</v>
      </c>
      <c r="D45" s="12" t="s">
        <v>79</v>
      </c>
      <c r="E45" s="12" t="s">
        <v>80</v>
      </c>
      <c r="F45" s="12" t="s">
        <v>81</v>
      </c>
      <c r="G45" s="12">
        <f>16-6</f>
        <v>10</v>
      </c>
      <c r="H45" s="13">
        <v>11433</v>
      </c>
      <c r="I45" s="13">
        <v>28210</v>
      </c>
      <c r="K45">
        <f t="shared" si="0"/>
        <v>902.25</v>
      </c>
    </row>
    <row r="46" spans="2:11" x14ac:dyDescent="0.25">
      <c r="B46" s="14">
        <v>43616</v>
      </c>
      <c r="C46" s="12" t="s">
        <v>51</v>
      </c>
      <c r="D46" s="12" t="s">
        <v>19</v>
      </c>
      <c r="E46" s="12" t="s">
        <v>78</v>
      </c>
      <c r="F46" s="12" t="s">
        <v>56</v>
      </c>
      <c r="G46" s="12">
        <f>-10-4</f>
        <v>-14</v>
      </c>
      <c r="H46" s="13">
        <v>14001</v>
      </c>
      <c r="I46" s="13">
        <v>29870</v>
      </c>
      <c r="K46">
        <f t="shared" si="0"/>
        <v>891.75</v>
      </c>
    </row>
    <row r="47" spans="2:11" x14ac:dyDescent="0.25">
      <c r="B47" s="14">
        <v>43619</v>
      </c>
      <c r="C47" s="12" t="s">
        <v>76</v>
      </c>
      <c r="D47" s="12" t="s">
        <v>15</v>
      </c>
      <c r="E47" s="12" t="s">
        <v>77</v>
      </c>
      <c r="F47" s="12" t="s">
        <v>74</v>
      </c>
      <c r="G47" s="12">
        <f>1-2</f>
        <v>-1</v>
      </c>
      <c r="H47" s="13">
        <v>9306</v>
      </c>
      <c r="I47" s="13">
        <v>30600</v>
      </c>
      <c r="K47">
        <f t="shared" si="0"/>
        <v>893</v>
      </c>
    </row>
    <row r="48" spans="2:11" x14ac:dyDescent="0.25">
      <c r="B48" s="14">
        <v>43620</v>
      </c>
      <c r="C48" s="12" t="s">
        <v>72</v>
      </c>
      <c r="D48" s="12" t="s">
        <v>73</v>
      </c>
      <c r="E48" s="12" t="s">
        <v>74</v>
      </c>
      <c r="F48" s="12" t="s">
        <v>75</v>
      </c>
      <c r="G48" s="12">
        <f>3-0</f>
        <v>3</v>
      </c>
      <c r="H48" s="13">
        <v>13705</v>
      </c>
      <c r="I48" s="13">
        <v>29453</v>
      </c>
      <c r="K48">
        <f t="shared" si="0"/>
        <v>896</v>
      </c>
    </row>
    <row r="49" spans="2:11" x14ac:dyDescent="0.25">
      <c r="B49" s="14">
        <v>43621</v>
      </c>
      <c r="C49" s="12" t="s">
        <v>70</v>
      </c>
      <c r="D49" s="12" t="s">
        <v>7</v>
      </c>
      <c r="E49" s="12" t="s">
        <v>64</v>
      </c>
      <c r="F49" s="12" t="s">
        <v>71</v>
      </c>
      <c r="G49" s="12">
        <f>-12-2</f>
        <v>-14</v>
      </c>
      <c r="H49" s="13">
        <v>10144</v>
      </c>
      <c r="I49" s="13">
        <v>28316</v>
      </c>
      <c r="K49">
        <f t="shared" si="0"/>
        <v>883.75</v>
      </c>
    </row>
    <row r="50" spans="2:11" x14ac:dyDescent="0.25">
      <c r="B50" s="14">
        <v>43622</v>
      </c>
      <c r="C50" s="12" t="s">
        <v>68</v>
      </c>
      <c r="D50" s="12" t="s">
        <v>69</v>
      </c>
      <c r="E50" s="12" t="s">
        <v>53</v>
      </c>
      <c r="F50" s="12" t="s">
        <v>64</v>
      </c>
      <c r="G50" s="12">
        <f>-1-4</f>
        <v>-5</v>
      </c>
      <c r="H50" s="13">
        <v>10104</v>
      </c>
      <c r="I50" s="13">
        <v>27856</v>
      </c>
      <c r="K50">
        <f t="shared" si="0"/>
        <v>882.25</v>
      </c>
    </row>
    <row r="51" spans="2:11" x14ac:dyDescent="0.25">
      <c r="B51" s="14">
        <v>43623</v>
      </c>
      <c r="C51" s="12" t="s">
        <v>64</v>
      </c>
      <c r="D51" s="12" t="s">
        <v>65</v>
      </c>
      <c r="E51" s="12" t="s">
        <v>66</v>
      </c>
      <c r="F51" s="12" t="s">
        <v>67</v>
      </c>
      <c r="G51" s="12">
        <f>-12-2</f>
        <v>-14</v>
      </c>
      <c r="H51" s="13">
        <v>10414</v>
      </c>
      <c r="I51" s="13">
        <v>26799</v>
      </c>
      <c r="K51">
        <f t="shared" si="0"/>
        <v>870</v>
      </c>
    </row>
    <row r="52" spans="2:11" x14ac:dyDescent="0.25">
      <c r="B52" s="14">
        <v>43626</v>
      </c>
      <c r="C52" s="12" t="s">
        <v>55</v>
      </c>
      <c r="D52" s="12" t="s">
        <v>61</v>
      </c>
      <c r="E52" s="12" t="s">
        <v>62</v>
      </c>
      <c r="F52" s="12" t="s">
        <v>63</v>
      </c>
      <c r="G52" s="12">
        <f>2-2</f>
        <v>0</v>
      </c>
      <c r="H52" s="13">
        <v>7581</v>
      </c>
      <c r="I52" s="13">
        <v>27102</v>
      </c>
      <c r="K52">
        <f t="shared" si="0"/>
        <v>872.25</v>
      </c>
    </row>
    <row r="53" spans="2:11" x14ac:dyDescent="0.25">
      <c r="B53" s="14">
        <v>43627</v>
      </c>
      <c r="C53" s="12" t="s">
        <v>57</v>
      </c>
      <c r="D53" s="12" t="s">
        <v>58</v>
      </c>
      <c r="E53" s="12" t="s">
        <v>59</v>
      </c>
      <c r="F53" s="12" t="s">
        <v>60</v>
      </c>
      <c r="G53" s="12">
        <f>1-0</f>
        <v>1</v>
      </c>
      <c r="H53" s="13">
        <v>9202</v>
      </c>
      <c r="I53" s="13">
        <v>26832</v>
      </c>
      <c r="K53">
        <f t="shared" si="0"/>
        <v>873.25</v>
      </c>
    </row>
    <row r="54" spans="2:11" x14ac:dyDescent="0.25">
      <c r="B54" s="14">
        <v>43628</v>
      </c>
      <c r="C54" s="12" t="s">
        <v>53</v>
      </c>
      <c r="D54" s="12" t="s">
        <v>54</v>
      </c>
      <c r="E54" s="12" t="s">
        <v>55</v>
      </c>
      <c r="F54" s="12" t="s">
        <v>56</v>
      </c>
      <c r="G54" s="12">
        <f>18-4</f>
        <v>14</v>
      </c>
      <c r="H54" s="13">
        <v>9204</v>
      </c>
      <c r="I54" s="13">
        <v>27660</v>
      </c>
      <c r="K54">
        <f t="shared" si="0"/>
        <v>891.75</v>
      </c>
    </row>
    <row r="55" spans="2:11" x14ac:dyDescent="0.25">
      <c r="B55" s="14">
        <v>43629</v>
      </c>
      <c r="C55" s="12" t="s">
        <v>50</v>
      </c>
      <c r="D55" s="12" t="s">
        <v>51</v>
      </c>
      <c r="E55" s="12" t="s">
        <v>50</v>
      </c>
      <c r="F55" s="12" t="s">
        <v>52</v>
      </c>
      <c r="G55" s="12">
        <f>10-0</f>
        <v>10</v>
      </c>
      <c r="H55" s="13">
        <v>15857</v>
      </c>
      <c r="I55" s="13">
        <v>28708</v>
      </c>
      <c r="K55">
        <f t="shared" si="0"/>
        <v>901.75</v>
      </c>
    </row>
    <row r="56" spans="2:11" x14ac:dyDescent="0.25">
      <c r="B56" s="14">
        <v>43630</v>
      </c>
      <c r="C56" s="12" t="s">
        <v>48</v>
      </c>
      <c r="D56" s="12" t="s">
        <v>27</v>
      </c>
      <c r="E56" s="12" t="s">
        <v>49</v>
      </c>
      <c r="F56" s="12" t="s">
        <v>37</v>
      </c>
      <c r="G56" s="12">
        <f>8-2</f>
        <v>6</v>
      </c>
      <c r="H56" s="13">
        <v>23947</v>
      </c>
      <c r="I56" s="13">
        <v>31821</v>
      </c>
      <c r="K56">
        <f t="shared" si="0"/>
        <v>910</v>
      </c>
    </row>
    <row r="57" spans="2:11" x14ac:dyDescent="0.25">
      <c r="B57" s="14">
        <v>43633</v>
      </c>
      <c r="C57" s="12" t="s">
        <v>45</v>
      </c>
      <c r="D57" s="12" t="s">
        <v>46</v>
      </c>
      <c r="E57" s="12" t="s">
        <v>28</v>
      </c>
      <c r="F57" s="12" t="s">
        <v>47</v>
      </c>
      <c r="G57" s="12">
        <f>16-2</f>
        <v>14</v>
      </c>
      <c r="H57" s="13">
        <v>13258</v>
      </c>
      <c r="I57" s="13">
        <v>31863</v>
      </c>
      <c r="K57">
        <f t="shared" si="0"/>
        <v>926.25</v>
      </c>
    </row>
    <row r="58" spans="2:11" x14ac:dyDescent="0.25">
      <c r="B58" s="14">
        <v>43634</v>
      </c>
      <c r="C58" s="12" t="s">
        <v>42</v>
      </c>
      <c r="D58" s="12" t="s">
        <v>43</v>
      </c>
      <c r="E58" s="12" t="s">
        <v>44</v>
      </c>
      <c r="F58" s="12" t="s">
        <v>33</v>
      </c>
      <c r="G58" s="12">
        <f>1-0</f>
        <v>1</v>
      </c>
      <c r="H58" s="13">
        <v>11186</v>
      </c>
      <c r="I58" s="13">
        <v>33386</v>
      </c>
      <c r="K58">
        <f t="shared" si="0"/>
        <v>927.25</v>
      </c>
    </row>
    <row r="59" spans="2:11" x14ac:dyDescent="0.25">
      <c r="B59" s="14">
        <v>43635</v>
      </c>
      <c r="C59" s="12" t="s">
        <v>39</v>
      </c>
      <c r="D59" s="12" t="s">
        <v>25</v>
      </c>
      <c r="E59" s="12" t="s">
        <v>40</v>
      </c>
      <c r="F59" s="12" t="s">
        <v>41</v>
      </c>
      <c r="G59" s="12">
        <f>-11-2</f>
        <v>-13</v>
      </c>
      <c r="H59" s="13">
        <v>17119</v>
      </c>
      <c r="I59" s="13">
        <v>32268</v>
      </c>
      <c r="K59">
        <f t="shared" si="0"/>
        <v>916</v>
      </c>
    </row>
    <row r="60" spans="2:11" x14ac:dyDescent="0.25">
      <c r="B60" s="14">
        <v>43636</v>
      </c>
      <c r="C60" s="12" t="s">
        <v>35</v>
      </c>
      <c r="D60" s="12" t="s">
        <v>36</v>
      </c>
      <c r="E60" s="12" t="s">
        <v>37</v>
      </c>
      <c r="F60" s="12" t="s">
        <v>38</v>
      </c>
      <c r="G60" s="12">
        <f>12-0</f>
        <v>12</v>
      </c>
      <c r="H60" s="13">
        <v>17267</v>
      </c>
      <c r="I60" s="13">
        <v>34242</v>
      </c>
      <c r="K60">
        <f t="shared" si="0"/>
        <v>928</v>
      </c>
    </row>
    <row r="61" spans="2:11" x14ac:dyDescent="0.25">
      <c r="B61" s="14">
        <v>43637</v>
      </c>
      <c r="C61" s="12" t="s">
        <v>33</v>
      </c>
      <c r="D61" s="12" t="s">
        <v>34</v>
      </c>
      <c r="E61" s="12" t="s">
        <v>29</v>
      </c>
      <c r="F61" s="12" t="s">
        <v>29</v>
      </c>
      <c r="G61" s="12">
        <f>-13-2</f>
        <v>-15</v>
      </c>
      <c r="H61" s="13">
        <v>11824</v>
      </c>
      <c r="I61" s="13">
        <v>34140</v>
      </c>
      <c r="K61">
        <f t="shared" si="0"/>
        <v>914.75</v>
      </c>
    </row>
    <row r="62" spans="2:11" x14ac:dyDescent="0.25">
      <c r="B62" s="14">
        <v>43640</v>
      </c>
      <c r="C62" s="12" t="s">
        <v>29</v>
      </c>
      <c r="D62" s="12" t="s">
        <v>30</v>
      </c>
      <c r="E62" s="12" t="s">
        <v>31</v>
      </c>
      <c r="F62" s="12" t="s">
        <v>32</v>
      </c>
      <c r="G62" s="12">
        <f>5-6</f>
        <v>-1</v>
      </c>
      <c r="H62" s="13">
        <v>14989</v>
      </c>
      <c r="I62" s="13">
        <v>33598</v>
      </c>
      <c r="K62">
        <f t="shared" si="0"/>
        <v>920.5</v>
      </c>
    </row>
    <row r="63" spans="2:11" x14ac:dyDescent="0.25">
      <c r="B63" s="14">
        <v>43641</v>
      </c>
      <c r="C63" s="12" t="s">
        <v>25</v>
      </c>
      <c r="D63" s="12" t="s">
        <v>26</v>
      </c>
      <c r="E63" s="12" t="s">
        <v>27</v>
      </c>
      <c r="F63" s="12" t="s">
        <v>28</v>
      </c>
      <c r="G63" s="12">
        <f>-6-0</f>
        <v>-6</v>
      </c>
      <c r="H63" s="13">
        <v>20494</v>
      </c>
      <c r="I63" s="13">
        <v>35399</v>
      </c>
      <c r="K63">
        <f t="shared" si="0"/>
        <v>914.5</v>
      </c>
    </row>
    <row r="64" spans="2:11" x14ac:dyDescent="0.25">
      <c r="B64" s="14">
        <v>43642</v>
      </c>
      <c r="C64" s="12" t="s">
        <v>22</v>
      </c>
      <c r="D64" s="12" t="s">
        <v>22</v>
      </c>
      <c r="E64" s="12" t="s">
        <v>23</v>
      </c>
      <c r="F64" s="12" t="s">
        <v>24</v>
      </c>
      <c r="G64" s="12">
        <f>-8-4</f>
        <v>-12</v>
      </c>
      <c r="H64" s="13">
        <v>22628</v>
      </c>
      <c r="I64" s="13">
        <v>36842</v>
      </c>
      <c r="K64">
        <f t="shared" si="0"/>
        <v>906</v>
      </c>
    </row>
    <row r="65" spans="2:11" x14ac:dyDescent="0.25">
      <c r="B65" s="14">
        <v>43643</v>
      </c>
      <c r="C65" s="12" t="s">
        <v>19</v>
      </c>
      <c r="D65" s="12" t="s">
        <v>20</v>
      </c>
      <c r="E65" s="12" t="s">
        <v>21</v>
      </c>
      <c r="F65" s="12" t="s">
        <v>15</v>
      </c>
      <c r="G65" s="12">
        <f>-6-0</f>
        <v>-6</v>
      </c>
      <c r="H65" s="13">
        <v>18722</v>
      </c>
      <c r="I65" s="13">
        <v>39738</v>
      </c>
      <c r="K65">
        <f t="shared" si="0"/>
        <v>900</v>
      </c>
    </row>
    <row r="66" spans="2:11" x14ac:dyDescent="0.25">
      <c r="B66" s="14">
        <v>43644</v>
      </c>
      <c r="C66" s="12" t="s">
        <v>15</v>
      </c>
      <c r="D66" s="12" t="s">
        <v>16</v>
      </c>
      <c r="E66" s="12" t="s">
        <v>17</v>
      </c>
      <c r="F66" s="12" t="s">
        <v>18</v>
      </c>
      <c r="G66" s="12">
        <f>11-0</f>
        <v>11</v>
      </c>
      <c r="H66" s="13">
        <v>26692</v>
      </c>
      <c r="I66" s="13">
        <v>42212</v>
      </c>
      <c r="K66">
        <f t="shared" si="0"/>
        <v>911</v>
      </c>
    </row>
    <row r="67" spans="2:11" x14ac:dyDescent="0.25">
      <c r="B67" s="14">
        <v>43647</v>
      </c>
      <c r="C67" s="12" t="s">
        <v>12</v>
      </c>
      <c r="D67" s="12" t="s">
        <v>13</v>
      </c>
      <c r="E67" s="12" t="s">
        <v>14</v>
      </c>
      <c r="F67" s="12" t="s">
        <v>7</v>
      </c>
      <c r="G67" s="12">
        <f>-14-6</f>
        <v>-20</v>
      </c>
      <c r="H67" s="13">
        <v>16934</v>
      </c>
      <c r="I67" s="13">
        <v>41838</v>
      </c>
      <c r="K67">
        <f t="shared" si="0"/>
        <v>896.25</v>
      </c>
    </row>
    <row r="68" spans="2:11" x14ac:dyDescent="0.25">
      <c r="B68" s="14">
        <v>43648</v>
      </c>
      <c r="C68" s="12" t="s">
        <v>8</v>
      </c>
      <c r="D68" s="12" t="s">
        <v>9</v>
      </c>
      <c r="E68" s="12" t="s">
        <v>10</v>
      </c>
      <c r="F68" s="12" t="s">
        <v>11</v>
      </c>
      <c r="G68" s="12">
        <f>-10-2</f>
        <v>-12</v>
      </c>
      <c r="H68" s="13">
        <v>17852</v>
      </c>
      <c r="I68" s="13">
        <v>43220</v>
      </c>
      <c r="K68">
        <f t="shared" si="0"/>
        <v>886</v>
      </c>
    </row>
    <row r="69" spans="2:11" x14ac:dyDescent="0.25">
      <c r="B69" s="14">
        <v>43649</v>
      </c>
      <c r="C69" s="12" t="s">
        <v>4</v>
      </c>
      <c r="D69" s="12" t="s">
        <v>5</v>
      </c>
      <c r="E69" s="12" t="s">
        <v>6</v>
      </c>
      <c r="F69" s="12" t="s">
        <v>7</v>
      </c>
      <c r="G69" s="12">
        <f>10-2</f>
        <v>8</v>
      </c>
      <c r="H69" s="13">
        <v>7239</v>
      </c>
      <c r="I69" s="12">
        <v>0</v>
      </c>
      <c r="K69">
        <f t="shared" ref="K69" si="1">LEFT(F69,3)+RIGHT(F69,2)/8</f>
        <v>896.25</v>
      </c>
    </row>
  </sheetData>
  <sortState xmlns:xlrd2="http://schemas.microsoft.com/office/spreadsheetml/2017/richdata2" ref="B4:I69">
    <sortCondition ref="B4:B6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7241-0A3D-4828-8DC3-858824CBA456}">
  <sheetPr codeName="Sheet3"/>
  <dimension ref="D2:M70"/>
  <sheetViews>
    <sheetView workbookViewId="0">
      <selection activeCell="M5" sqref="M5:M70"/>
    </sheetView>
  </sheetViews>
  <sheetFormatPr defaultRowHeight="15" x14ac:dyDescent="0.25"/>
  <cols>
    <col min="4" max="4" width="13.5703125" customWidth="1"/>
  </cols>
  <sheetData>
    <row r="2" spans="4:13" x14ac:dyDescent="0.25">
      <c r="D2" t="s">
        <v>3</v>
      </c>
    </row>
    <row r="3" spans="4:13" x14ac:dyDescent="0.25">
      <c r="D3" t="s">
        <v>359</v>
      </c>
    </row>
    <row r="4" spans="4:13" x14ac:dyDescent="0.25">
      <c r="E4" t="s">
        <v>184</v>
      </c>
      <c r="F4" t="s">
        <v>185</v>
      </c>
      <c r="G4" t="s">
        <v>186</v>
      </c>
      <c r="H4" t="s">
        <v>187</v>
      </c>
    </row>
    <row r="5" spans="4:13" x14ac:dyDescent="0.25">
      <c r="D5" s="11">
        <v>43556</v>
      </c>
      <c r="E5" s="12" t="s">
        <v>338</v>
      </c>
      <c r="F5" s="12" t="s">
        <v>345</v>
      </c>
      <c r="G5" s="12" t="s">
        <v>310</v>
      </c>
      <c r="H5" s="12" t="s">
        <v>297</v>
      </c>
      <c r="I5" s="12">
        <f>4-2</f>
        <v>2</v>
      </c>
      <c r="J5" s="13">
        <v>48373</v>
      </c>
      <c r="K5" s="13">
        <v>229753</v>
      </c>
      <c r="M5">
        <f>LEFT(H5,3)+RIGHT(H5,2)/8</f>
        <v>379.25</v>
      </c>
    </row>
    <row r="6" spans="4:13" x14ac:dyDescent="0.25">
      <c r="D6" s="11">
        <v>43557</v>
      </c>
      <c r="E6" s="12" t="s">
        <v>357</v>
      </c>
      <c r="F6" s="12" t="s">
        <v>358</v>
      </c>
      <c r="G6" s="12" t="s">
        <v>341</v>
      </c>
      <c r="H6" s="12" t="s">
        <v>297</v>
      </c>
      <c r="I6" s="12" t="s">
        <v>321</v>
      </c>
      <c r="J6" s="13">
        <v>59894</v>
      </c>
      <c r="K6" s="13">
        <v>225085</v>
      </c>
      <c r="M6">
        <f t="shared" ref="M6:M69" si="0">LEFT(H6,3)+RIGHT(H6,2)/8</f>
        <v>379.25</v>
      </c>
    </row>
    <row r="7" spans="4:13" x14ac:dyDescent="0.25">
      <c r="D7" s="11">
        <v>43558</v>
      </c>
      <c r="E7" s="12" t="s">
        <v>297</v>
      </c>
      <c r="F7" s="12" t="s">
        <v>354</v>
      </c>
      <c r="G7" s="12" t="s">
        <v>355</v>
      </c>
      <c r="H7" s="12" t="s">
        <v>356</v>
      </c>
      <c r="I7" s="12">
        <f>1-2</f>
        <v>-1</v>
      </c>
      <c r="J7" s="13">
        <v>29263</v>
      </c>
      <c r="K7" s="13">
        <v>219089</v>
      </c>
      <c r="M7">
        <f t="shared" si="0"/>
        <v>380.5</v>
      </c>
    </row>
    <row r="8" spans="4:13" x14ac:dyDescent="0.25">
      <c r="D8" s="11">
        <v>43559</v>
      </c>
      <c r="E8" s="12" t="s">
        <v>350</v>
      </c>
      <c r="F8" s="12" t="s">
        <v>353</v>
      </c>
      <c r="G8" s="12" t="s">
        <v>350</v>
      </c>
      <c r="H8" s="12" t="s">
        <v>354</v>
      </c>
      <c r="I8" s="12">
        <f>2-0</f>
        <v>2</v>
      </c>
      <c r="J8" s="13">
        <v>21081</v>
      </c>
      <c r="K8" s="13">
        <v>216180</v>
      </c>
      <c r="M8">
        <f t="shared" si="0"/>
        <v>382.5</v>
      </c>
    </row>
    <row r="9" spans="4:13" x14ac:dyDescent="0.25">
      <c r="D9" s="11">
        <v>43560</v>
      </c>
      <c r="E9" s="12" t="s">
        <v>351</v>
      </c>
      <c r="F9" s="12" t="s">
        <v>352</v>
      </c>
      <c r="G9" s="12" t="s">
        <v>346</v>
      </c>
      <c r="H9" s="12" t="s">
        <v>347</v>
      </c>
      <c r="I9" s="12">
        <f>-3-0</f>
        <v>-3</v>
      </c>
      <c r="J9" s="13">
        <v>30460</v>
      </c>
      <c r="K9" s="13">
        <v>212357</v>
      </c>
      <c r="M9">
        <f t="shared" si="0"/>
        <v>379.5</v>
      </c>
    </row>
    <row r="10" spans="4:13" x14ac:dyDescent="0.25">
      <c r="D10" s="11">
        <v>43563</v>
      </c>
      <c r="E10" s="12" t="s">
        <v>347</v>
      </c>
      <c r="F10" s="12" t="s">
        <v>350</v>
      </c>
      <c r="G10" s="12" t="s">
        <v>341</v>
      </c>
      <c r="H10" s="12" t="s">
        <v>298</v>
      </c>
      <c r="I10" s="12">
        <f>-2-2</f>
        <v>-4</v>
      </c>
      <c r="J10" s="13">
        <v>52325</v>
      </c>
      <c r="K10" s="13">
        <v>206562</v>
      </c>
      <c r="M10">
        <f t="shared" si="0"/>
        <v>377.25</v>
      </c>
    </row>
    <row r="11" spans="4:13" x14ac:dyDescent="0.25">
      <c r="D11" s="11">
        <v>43564</v>
      </c>
      <c r="E11" s="12" t="s">
        <v>298</v>
      </c>
      <c r="F11" s="12" t="s">
        <v>297</v>
      </c>
      <c r="G11" s="12" t="s">
        <v>349</v>
      </c>
      <c r="H11" s="12" t="s">
        <v>298</v>
      </c>
      <c r="I11" s="12" t="s">
        <v>321</v>
      </c>
      <c r="J11" s="13">
        <v>61050</v>
      </c>
      <c r="K11" s="13">
        <v>199757</v>
      </c>
      <c r="M11">
        <f t="shared" si="0"/>
        <v>377.25</v>
      </c>
    </row>
    <row r="12" spans="4:13" x14ac:dyDescent="0.25">
      <c r="D12" s="11">
        <v>43565</v>
      </c>
      <c r="E12" s="12" t="s">
        <v>289</v>
      </c>
      <c r="F12" s="12" t="s">
        <v>348</v>
      </c>
      <c r="G12" s="12" t="s">
        <v>289</v>
      </c>
      <c r="H12" s="12" t="s">
        <v>342</v>
      </c>
      <c r="I12" s="12">
        <f>1-6</f>
        <v>-5</v>
      </c>
      <c r="J12" s="13">
        <v>46750</v>
      </c>
      <c r="K12" s="13">
        <v>197335</v>
      </c>
      <c r="M12">
        <f t="shared" si="0"/>
        <v>379</v>
      </c>
    </row>
    <row r="13" spans="4:13" x14ac:dyDescent="0.25">
      <c r="D13" s="11">
        <v>43566</v>
      </c>
      <c r="E13" s="12" t="s">
        <v>319</v>
      </c>
      <c r="F13" s="12" t="s">
        <v>348</v>
      </c>
      <c r="G13" s="12" t="s">
        <v>338</v>
      </c>
      <c r="H13" s="12" t="s">
        <v>294</v>
      </c>
      <c r="I13" s="12">
        <f>-2-2</f>
        <v>-4</v>
      </c>
      <c r="J13" s="13">
        <v>38303</v>
      </c>
      <c r="K13" s="13">
        <v>197800</v>
      </c>
      <c r="M13">
        <f t="shared" si="0"/>
        <v>376.75</v>
      </c>
    </row>
    <row r="14" spans="4:13" x14ac:dyDescent="0.25">
      <c r="D14" s="11">
        <v>43567</v>
      </c>
      <c r="E14" s="12" t="s">
        <v>341</v>
      </c>
      <c r="F14" s="12" t="s">
        <v>295</v>
      </c>
      <c r="G14" s="12" t="s">
        <v>338</v>
      </c>
      <c r="H14" s="12" t="s">
        <v>291</v>
      </c>
      <c r="I14" s="12">
        <f>0-6</f>
        <v>-6</v>
      </c>
      <c r="J14" s="13">
        <v>24824</v>
      </c>
      <c r="K14" s="13">
        <v>200634</v>
      </c>
      <c r="M14">
        <f t="shared" si="0"/>
        <v>377.5</v>
      </c>
    </row>
    <row r="15" spans="4:13" x14ac:dyDescent="0.25">
      <c r="D15" s="11">
        <v>43570</v>
      </c>
      <c r="E15" s="12" t="s">
        <v>295</v>
      </c>
      <c r="F15" s="12" t="s">
        <v>345</v>
      </c>
      <c r="G15" s="12" t="s">
        <v>346</v>
      </c>
      <c r="H15" s="12" t="s">
        <v>347</v>
      </c>
      <c r="I15" s="12">
        <f>2-0</f>
        <v>2</v>
      </c>
      <c r="J15" s="13">
        <v>28322</v>
      </c>
      <c r="K15" s="13">
        <v>200963</v>
      </c>
      <c r="M15">
        <f t="shared" si="0"/>
        <v>379.5</v>
      </c>
    </row>
    <row r="16" spans="4:13" x14ac:dyDescent="0.25">
      <c r="D16" s="11">
        <v>43571</v>
      </c>
      <c r="E16" s="12" t="s">
        <v>342</v>
      </c>
      <c r="F16" s="12" t="s">
        <v>297</v>
      </c>
      <c r="G16" s="12" t="s">
        <v>343</v>
      </c>
      <c r="H16" s="12" t="s">
        <v>344</v>
      </c>
      <c r="I16" s="12">
        <f>-3-4</f>
        <v>-7</v>
      </c>
      <c r="J16" s="13">
        <v>27811</v>
      </c>
      <c r="K16" s="13">
        <v>204131</v>
      </c>
      <c r="M16">
        <f t="shared" si="0"/>
        <v>376</v>
      </c>
    </row>
    <row r="17" spans="4:13" x14ac:dyDescent="0.25">
      <c r="D17" s="11">
        <v>43572</v>
      </c>
      <c r="E17" s="12" t="s">
        <v>338</v>
      </c>
      <c r="F17" s="12" t="s">
        <v>341</v>
      </c>
      <c r="G17" s="12" t="s">
        <v>340</v>
      </c>
      <c r="H17" s="12" t="s">
        <v>310</v>
      </c>
      <c r="I17" s="12">
        <f>-1-0</f>
        <v>-1</v>
      </c>
      <c r="J17" s="13">
        <v>29140</v>
      </c>
      <c r="K17" s="13">
        <v>204314</v>
      </c>
      <c r="M17">
        <f t="shared" si="0"/>
        <v>375</v>
      </c>
    </row>
    <row r="18" spans="4:13" x14ac:dyDescent="0.25">
      <c r="D18" s="11">
        <v>43573</v>
      </c>
      <c r="E18" s="12" t="s">
        <v>339</v>
      </c>
      <c r="F18" s="12" t="s">
        <v>314</v>
      </c>
      <c r="G18" s="12" t="s">
        <v>340</v>
      </c>
      <c r="H18" s="12" t="s">
        <v>310</v>
      </c>
      <c r="I18" s="12" t="s">
        <v>321</v>
      </c>
      <c r="J18" s="13">
        <v>33300</v>
      </c>
      <c r="K18" s="13">
        <v>207841</v>
      </c>
      <c r="M18">
        <f t="shared" si="0"/>
        <v>375</v>
      </c>
    </row>
    <row r="19" spans="4:13" x14ac:dyDescent="0.25">
      <c r="D19" s="11">
        <v>43577</v>
      </c>
      <c r="E19" s="12" t="s">
        <v>310</v>
      </c>
      <c r="F19" s="12" t="s">
        <v>338</v>
      </c>
      <c r="G19" s="12" t="s">
        <v>307</v>
      </c>
      <c r="H19" s="12" t="s">
        <v>327</v>
      </c>
      <c r="I19" s="12">
        <f>-4-0</f>
        <v>-4</v>
      </c>
      <c r="J19" s="13">
        <v>26627</v>
      </c>
      <c r="K19" s="13">
        <v>211462</v>
      </c>
      <c r="M19">
        <f t="shared" si="0"/>
        <v>371</v>
      </c>
    </row>
    <row r="20" spans="4:13" x14ac:dyDescent="0.25">
      <c r="D20" s="11">
        <v>43578</v>
      </c>
      <c r="E20" s="12" t="s">
        <v>327</v>
      </c>
      <c r="F20" s="12" t="s">
        <v>327</v>
      </c>
      <c r="G20" s="12" t="s">
        <v>316</v>
      </c>
      <c r="H20" s="12" t="s">
        <v>337</v>
      </c>
      <c r="I20" s="12">
        <f>-2-6</f>
        <v>-8</v>
      </c>
      <c r="J20" s="13">
        <v>60493</v>
      </c>
      <c r="K20" s="13">
        <v>219673</v>
      </c>
      <c r="M20">
        <f t="shared" si="0"/>
        <v>368.25</v>
      </c>
    </row>
    <row r="21" spans="4:13" x14ac:dyDescent="0.25">
      <c r="D21" s="11">
        <v>43579</v>
      </c>
      <c r="E21" s="12" t="s">
        <v>333</v>
      </c>
      <c r="F21" s="12" t="s">
        <v>334</v>
      </c>
      <c r="G21" s="12" t="s">
        <v>335</v>
      </c>
      <c r="H21" s="12" t="s">
        <v>336</v>
      </c>
      <c r="I21" s="12">
        <f>-4-0</f>
        <v>-4</v>
      </c>
      <c r="J21" s="13">
        <v>54033</v>
      </c>
      <c r="K21" s="13">
        <v>223214</v>
      </c>
      <c r="M21">
        <f t="shared" si="0"/>
        <v>364.25</v>
      </c>
    </row>
    <row r="22" spans="4:13" x14ac:dyDescent="0.25">
      <c r="D22" s="11">
        <v>43580</v>
      </c>
      <c r="E22" s="12" t="s">
        <v>317</v>
      </c>
      <c r="F22" s="12" t="s">
        <v>330</v>
      </c>
      <c r="G22" s="12" t="s">
        <v>331</v>
      </c>
      <c r="H22" s="12" t="s">
        <v>332</v>
      </c>
      <c r="I22" s="12">
        <f>1-2</f>
        <v>-1</v>
      </c>
      <c r="J22" s="13">
        <v>67840</v>
      </c>
      <c r="K22" s="13">
        <v>229494</v>
      </c>
      <c r="M22">
        <f t="shared" si="0"/>
        <v>365.5</v>
      </c>
    </row>
    <row r="23" spans="4:13" x14ac:dyDescent="0.25">
      <c r="D23" s="11">
        <v>43581</v>
      </c>
      <c r="E23" s="12" t="s">
        <v>328</v>
      </c>
      <c r="F23" s="12" t="s">
        <v>324</v>
      </c>
      <c r="G23" s="12" t="s">
        <v>329</v>
      </c>
      <c r="H23" s="12" t="s">
        <v>296</v>
      </c>
      <c r="I23" s="12">
        <f>4-0</f>
        <v>4</v>
      </c>
      <c r="J23" s="13">
        <v>30589</v>
      </c>
      <c r="K23" s="13">
        <v>230502</v>
      </c>
      <c r="M23">
        <f t="shared" si="0"/>
        <v>369.5</v>
      </c>
    </row>
    <row r="24" spans="4:13" x14ac:dyDescent="0.25">
      <c r="D24" s="11">
        <v>43584</v>
      </c>
      <c r="E24" s="12" t="s">
        <v>327</v>
      </c>
      <c r="F24" s="12" t="s">
        <v>315</v>
      </c>
      <c r="G24" s="12" t="s">
        <v>296</v>
      </c>
      <c r="H24" s="12" t="s">
        <v>323</v>
      </c>
      <c r="I24" s="12">
        <f>0-4</f>
        <v>-4</v>
      </c>
      <c r="J24" s="13">
        <v>53521</v>
      </c>
      <c r="K24" s="13">
        <v>234173</v>
      </c>
      <c r="M24">
        <f t="shared" si="0"/>
        <v>370</v>
      </c>
    </row>
    <row r="25" spans="4:13" x14ac:dyDescent="0.25">
      <c r="D25" s="11">
        <v>43585</v>
      </c>
      <c r="E25" s="12" t="s">
        <v>323</v>
      </c>
      <c r="F25" s="12" t="s">
        <v>324</v>
      </c>
      <c r="G25" s="12" t="s">
        <v>325</v>
      </c>
      <c r="H25" s="12" t="s">
        <v>326</v>
      </c>
      <c r="I25" s="12">
        <f>0-4</f>
        <v>-4</v>
      </c>
      <c r="J25" s="13">
        <v>48671</v>
      </c>
      <c r="K25" s="13">
        <v>236562</v>
      </c>
      <c r="M25">
        <f t="shared" si="0"/>
        <v>370.5</v>
      </c>
    </row>
    <row r="26" spans="4:13" x14ac:dyDescent="0.25">
      <c r="D26" s="11">
        <v>43586</v>
      </c>
      <c r="E26" s="12" t="s">
        <v>307</v>
      </c>
      <c r="F26" s="12" t="s">
        <v>294</v>
      </c>
      <c r="G26" s="12" t="s">
        <v>307</v>
      </c>
      <c r="H26" s="12" t="s">
        <v>322</v>
      </c>
      <c r="I26" s="12">
        <f>5-6</f>
        <v>-1</v>
      </c>
      <c r="J26" s="13">
        <v>61106</v>
      </c>
      <c r="K26" s="13">
        <v>231326</v>
      </c>
      <c r="M26">
        <f t="shared" si="0"/>
        <v>376.25</v>
      </c>
    </row>
    <row r="27" spans="4:13" x14ac:dyDescent="0.25">
      <c r="D27" s="11">
        <v>43587</v>
      </c>
      <c r="E27" s="12" t="s">
        <v>294</v>
      </c>
      <c r="F27" s="12" t="s">
        <v>295</v>
      </c>
      <c r="G27" s="12" t="s">
        <v>315</v>
      </c>
      <c r="H27" s="12" t="s">
        <v>289</v>
      </c>
      <c r="I27" s="12">
        <f>1-4</f>
        <v>-3</v>
      </c>
      <c r="J27" s="13">
        <v>65744</v>
      </c>
      <c r="K27" s="13">
        <v>229426</v>
      </c>
      <c r="M27">
        <f t="shared" si="0"/>
        <v>377.75</v>
      </c>
    </row>
    <row r="28" spans="4:13" x14ac:dyDescent="0.25">
      <c r="D28" s="11">
        <v>43588</v>
      </c>
      <c r="E28" s="12" t="s">
        <v>298</v>
      </c>
      <c r="F28" s="12" t="s">
        <v>319</v>
      </c>
      <c r="G28" s="12" t="s">
        <v>320</v>
      </c>
      <c r="H28" s="12" t="s">
        <v>289</v>
      </c>
      <c r="I28" s="12" t="s">
        <v>321</v>
      </c>
      <c r="J28" s="13">
        <v>55098</v>
      </c>
      <c r="K28" s="13">
        <v>228300</v>
      </c>
      <c r="M28">
        <f t="shared" si="0"/>
        <v>377.75</v>
      </c>
    </row>
    <row r="29" spans="4:13" x14ac:dyDescent="0.25">
      <c r="D29" s="11">
        <v>43591</v>
      </c>
      <c r="E29" s="12" t="s">
        <v>316</v>
      </c>
      <c r="F29" s="12" t="s">
        <v>312</v>
      </c>
      <c r="G29" s="12" t="s">
        <v>317</v>
      </c>
      <c r="H29" s="12" t="s">
        <v>318</v>
      </c>
      <c r="I29" s="12">
        <f>-6-0</f>
        <v>-6</v>
      </c>
      <c r="J29" s="13">
        <v>61667</v>
      </c>
      <c r="K29" s="13">
        <v>235309</v>
      </c>
      <c r="M29">
        <f t="shared" si="0"/>
        <v>371.75</v>
      </c>
    </row>
    <row r="30" spans="4:13" x14ac:dyDescent="0.25">
      <c r="D30" s="11">
        <v>43592</v>
      </c>
      <c r="E30" s="12" t="s">
        <v>313</v>
      </c>
      <c r="F30" s="12" t="s">
        <v>314</v>
      </c>
      <c r="G30" s="12" t="s">
        <v>308</v>
      </c>
      <c r="H30" s="12" t="s">
        <v>315</v>
      </c>
      <c r="I30" s="12">
        <f>2-2</f>
        <v>0</v>
      </c>
      <c r="J30" s="13">
        <v>57309</v>
      </c>
      <c r="K30" s="13">
        <v>229499</v>
      </c>
      <c r="M30">
        <f t="shared" si="0"/>
        <v>374</v>
      </c>
    </row>
    <row r="31" spans="4:13" x14ac:dyDescent="0.25">
      <c r="D31" s="11">
        <v>43593</v>
      </c>
      <c r="E31" s="12" t="s">
        <v>310</v>
      </c>
      <c r="F31" s="12" t="s">
        <v>311</v>
      </c>
      <c r="G31" s="12" t="s">
        <v>296</v>
      </c>
      <c r="H31" s="12" t="s">
        <v>312</v>
      </c>
      <c r="I31" s="12">
        <f>-1-6</f>
        <v>-7</v>
      </c>
      <c r="J31" s="13">
        <v>63193</v>
      </c>
      <c r="K31" s="13">
        <v>229314</v>
      </c>
      <c r="M31">
        <f t="shared" si="0"/>
        <v>372.25</v>
      </c>
    </row>
    <row r="32" spans="4:13" x14ac:dyDescent="0.25">
      <c r="D32" s="11">
        <v>43594</v>
      </c>
      <c r="E32" s="12" t="s">
        <v>307</v>
      </c>
      <c r="F32" s="12" t="s">
        <v>308</v>
      </c>
      <c r="G32" s="12" t="s">
        <v>306</v>
      </c>
      <c r="H32" s="12" t="s">
        <v>309</v>
      </c>
      <c r="I32" s="12">
        <f>-10-2</f>
        <v>-12</v>
      </c>
      <c r="J32" s="13">
        <v>104210</v>
      </c>
      <c r="K32" s="13">
        <v>239437</v>
      </c>
      <c r="M32">
        <f t="shared" si="0"/>
        <v>362</v>
      </c>
    </row>
    <row r="33" spans="4:13" x14ac:dyDescent="0.25">
      <c r="D33" s="11">
        <v>43595</v>
      </c>
      <c r="E33" s="12" t="s">
        <v>303</v>
      </c>
      <c r="F33" s="12" t="s">
        <v>304</v>
      </c>
      <c r="G33" s="12" t="s">
        <v>305</v>
      </c>
      <c r="H33" s="12" t="s">
        <v>306</v>
      </c>
      <c r="I33" s="12">
        <f>-1-0</f>
        <v>-1</v>
      </c>
      <c r="J33" s="13">
        <v>117581</v>
      </c>
      <c r="K33" s="13">
        <v>244326</v>
      </c>
      <c r="M33">
        <f t="shared" si="0"/>
        <v>361</v>
      </c>
    </row>
    <row r="34" spans="4:13" x14ac:dyDescent="0.25">
      <c r="D34" s="11">
        <v>43598</v>
      </c>
      <c r="E34" s="12" t="s">
        <v>299</v>
      </c>
      <c r="F34" s="12" t="s">
        <v>300</v>
      </c>
      <c r="G34" s="12" t="s">
        <v>301</v>
      </c>
      <c r="H34" s="12" t="s">
        <v>302</v>
      </c>
      <c r="I34" s="12">
        <f>4-6</f>
        <v>-2</v>
      </c>
      <c r="J34" s="13">
        <v>112776</v>
      </c>
      <c r="K34" s="13">
        <v>260124</v>
      </c>
      <c r="M34">
        <f t="shared" si="0"/>
        <v>365.75</v>
      </c>
    </row>
    <row r="35" spans="4:13" x14ac:dyDescent="0.25">
      <c r="D35" s="11">
        <v>43599</v>
      </c>
      <c r="E35" s="12" t="s">
        <v>296</v>
      </c>
      <c r="F35" s="12" t="s">
        <v>297</v>
      </c>
      <c r="G35" s="12" t="s">
        <v>296</v>
      </c>
      <c r="H35" s="12" t="s">
        <v>298</v>
      </c>
      <c r="I35" s="12">
        <f>11-4</f>
        <v>7</v>
      </c>
      <c r="J35" s="13">
        <v>201458</v>
      </c>
      <c r="K35" s="13">
        <v>258484</v>
      </c>
      <c r="M35">
        <f t="shared" si="0"/>
        <v>377.25</v>
      </c>
    </row>
    <row r="36" spans="4:13" x14ac:dyDescent="0.25">
      <c r="D36" s="11">
        <v>43600</v>
      </c>
      <c r="E36" s="12" t="s">
        <v>291</v>
      </c>
      <c r="F36" s="12" t="s">
        <v>293</v>
      </c>
      <c r="G36" s="12" t="s">
        <v>294</v>
      </c>
      <c r="H36" s="12" t="s">
        <v>295</v>
      </c>
      <c r="I36" s="12">
        <f>1-0</f>
        <v>1</v>
      </c>
      <c r="J36" s="13">
        <v>83123</v>
      </c>
      <c r="K36" s="13">
        <v>255451</v>
      </c>
      <c r="M36">
        <f t="shared" si="0"/>
        <v>378.25</v>
      </c>
    </row>
    <row r="37" spans="4:13" x14ac:dyDescent="0.25">
      <c r="D37" s="11">
        <v>43601</v>
      </c>
      <c r="E37" s="12" t="s">
        <v>289</v>
      </c>
      <c r="F37" s="12" t="s">
        <v>290</v>
      </c>
      <c r="G37" s="12" t="s">
        <v>291</v>
      </c>
      <c r="H37" s="12" t="s">
        <v>292</v>
      </c>
      <c r="I37" s="12">
        <f>8-6</f>
        <v>2</v>
      </c>
      <c r="J37" s="13">
        <v>66361</v>
      </c>
      <c r="K37" s="13">
        <v>254465</v>
      </c>
      <c r="M37">
        <f t="shared" si="0"/>
        <v>387</v>
      </c>
    </row>
    <row r="38" spans="4:13" x14ac:dyDescent="0.25">
      <c r="D38" s="11">
        <v>43602</v>
      </c>
      <c r="E38" s="12" t="s">
        <v>286</v>
      </c>
      <c r="F38" s="12" t="s">
        <v>287</v>
      </c>
      <c r="G38" s="12" t="s">
        <v>286</v>
      </c>
      <c r="H38" s="12" t="s">
        <v>288</v>
      </c>
      <c r="I38" s="12">
        <f>3-4</f>
        <v>-1</v>
      </c>
      <c r="J38" s="13">
        <v>104290</v>
      </c>
      <c r="K38" s="13">
        <v>257210</v>
      </c>
      <c r="M38">
        <f t="shared" si="0"/>
        <v>390.5</v>
      </c>
    </row>
    <row r="39" spans="4:13" x14ac:dyDescent="0.25">
      <c r="D39" s="11">
        <v>43605</v>
      </c>
      <c r="E39" s="12" t="s">
        <v>283</v>
      </c>
      <c r="F39" s="12" t="s">
        <v>269</v>
      </c>
      <c r="G39" s="12" t="s">
        <v>284</v>
      </c>
      <c r="H39" s="12" t="s">
        <v>285</v>
      </c>
      <c r="I39" s="12">
        <f>6-2</f>
        <v>4</v>
      </c>
      <c r="J39" s="13">
        <v>118362</v>
      </c>
      <c r="K39" s="13">
        <v>275988</v>
      </c>
      <c r="M39">
        <f t="shared" si="0"/>
        <v>396.75</v>
      </c>
    </row>
    <row r="40" spans="4:13" x14ac:dyDescent="0.25">
      <c r="D40" s="11">
        <v>43606</v>
      </c>
      <c r="E40" s="12" t="s">
        <v>279</v>
      </c>
      <c r="F40" s="12" t="s">
        <v>280</v>
      </c>
      <c r="G40" s="12" t="s">
        <v>281</v>
      </c>
      <c r="H40" s="12" t="s">
        <v>282</v>
      </c>
      <c r="I40" s="12">
        <f>6-0</f>
        <v>6</v>
      </c>
      <c r="J40" s="13">
        <v>156780</v>
      </c>
      <c r="K40" s="13">
        <v>278204</v>
      </c>
      <c r="M40">
        <f t="shared" si="0"/>
        <v>402.75</v>
      </c>
    </row>
    <row r="41" spans="4:13" x14ac:dyDescent="0.25">
      <c r="D41" s="11">
        <v>43607</v>
      </c>
      <c r="E41" s="12" t="s">
        <v>275</v>
      </c>
      <c r="F41" s="12" t="s">
        <v>276</v>
      </c>
      <c r="G41" s="12" t="s">
        <v>277</v>
      </c>
      <c r="H41" s="12" t="s">
        <v>278</v>
      </c>
      <c r="I41" s="12">
        <f>1-0</f>
        <v>1</v>
      </c>
      <c r="J41" s="13">
        <v>92000</v>
      </c>
      <c r="K41" s="13">
        <v>278149</v>
      </c>
      <c r="M41">
        <f t="shared" si="0"/>
        <v>403.75</v>
      </c>
    </row>
    <row r="42" spans="4:13" x14ac:dyDescent="0.25">
      <c r="D42" s="11">
        <v>43608</v>
      </c>
      <c r="E42" s="12" t="s">
        <v>271</v>
      </c>
      <c r="F42" s="12" t="s">
        <v>272</v>
      </c>
      <c r="G42" s="12" t="s">
        <v>273</v>
      </c>
      <c r="H42" s="12" t="s">
        <v>274</v>
      </c>
      <c r="I42" s="12">
        <f>-5-2</f>
        <v>-7</v>
      </c>
      <c r="J42" s="13">
        <v>112168</v>
      </c>
      <c r="K42" s="13">
        <v>281914</v>
      </c>
      <c r="M42">
        <f t="shared" si="0"/>
        <v>398.5</v>
      </c>
    </row>
    <row r="43" spans="4:13" x14ac:dyDescent="0.25">
      <c r="D43" s="11">
        <v>43609</v>
      </c>
      <c r="E43" s="12" t="s">
        <v>267</v>
      </c>
      <c r="F43" s="12" t="s">
        <v>268</v>
      </c>
      <c r="G43" s="12" t="s">
        <v>269</v>
      </c>
      <c r="H43" s="12" t="s">
        <v>270</v>
      </c>
      <c r="I43" s="12">
        <f>14-0</f>
        <v>14</v>
      </c>
      <c r="J43" s="13">
        <v>92684</v>
      </c>
      <c r="K43" s="13">
        <v>295549</v>
      </c>
      <c r="M43">
        <f t="shared" si="0"/>
        <v>412.5</v>
      </c>
    </row>
    <row r="44" spans="4:13" x14ac:dyDescent="0.25">
      <c r="D44" s="11">
        <v>43613</v>
      </c>
      <c r="E44" s="12" t="s">
        <v>193</v>
      </c>
      <c r="F44" s="12" t="s">
        <v>247</v>
      </c>
      <c r="G44" s="12" t="s">
        <v>266</v>
      </c>
      <c r="H44" s="12" t="s">
        <v>198</v>
      </c>
      <c r="I44" s="12">
        <f>17-0</f>
        <v>17</v>
      </c>
      <c r="J44" s="13">
        <v>163888</v>
      </c>
      <c r="K44" s="13">
        <v>318394</v>
      </c>
      <c r="M44">
        <f t="shared" si="0"/>
        <v>429.5</v>
      </c>
    </row>
    <row r="45" spans="4:13" x14ac:dyDescent="0.25">
      <c r="D45" s="11">
        <v>43614</v>
      </c>
      <c r="E45" s="12" t="s">
        <v>264</v>
      </c>
      <c r="F45" s="12" t="s">
        <v>233</v>
      </c>
      <c r="G45" s="12" t="s">
        <v>254</v>
      </c>
      <c r="H45" s="12" t="s">
        <v>265</v>
      </c>
      <c r="I45" s="12">
        <f>-1-4</f>
        <v>-5</v>
      </c>
      <c r="J45" s="13">
        <v>160094</v>
      </c>
      <c r="K45" s="13">
        <v>333492</v>
      </c>
      <c r="M45">
        <f t="shared" si="0"/>
        <v>428</v>
      </c>
    </row>
    <row r="46" spans="4:13" x14ac:dyDescent="0.25">
      <c r="D46" s="11">
        <v>43615</v>
      </c>
      <c r="E46" s="12" t="s">
        <v>207</v>
      </c>
      <c r="F46" s="12" t="s">
        <v>201</v>
      </c>
      <c r="G46" s="12" t="s">
        <v>263</v>
      </c>
      <c r="H46" s="12" t="s">
        <v>207</v>
      </c>
      <c r="I46" s="12">
        <f>17-2</f>
        <v>15</v>
      </c>
      <c r="J46" s="13">
        <v>108508</v>
      </c>
      <c r="K46" s="13">
        <v>341124</v>
      </c>
      <c r="M46">
        <f t="shared" si="0"/>
        <v>445.25</v>
      </c>
    </row>
    <row r="47" spans="4:13" x14ac:dyDescent="0.25">
      <c r="D47" s="11">
        <v>43616</v>
      </c>
      <c r="E47" s="12" t="s">
        <v>261</v>
      </c>
      <c r="F47" s="12" t="s">
        <v>211</v>
      </c>
      <c r="G47" s="12" t="s">
        <v>240</v>
      </c>
      <c r="H47" s="12" t="s">
        <v>262</v>
      </c>
      <c r="I47" s="12">
        <f>-9-2</f>
        <v>-11</v>
      </c>
      <c r="J47" s="13">
        <v>105781</v>
      </c>
      <c r="K47" s="13">
        <v>344341</v>
      </c>
      <c r="M47">
        <f t="shared" si="0"/>
        <v>436</v>
      </c>
    </row>
    <row r="48" spans="4:13" x14ac:dyDescent="0.25">
      <c r="D48" s="11">
        <v>43619</v>
      </c>
      <c r="E48" s="12" t="s">
        <v>258</v>
      </c>
      <c r="F48" s="12" t="s">
        <v>259</v>
      </c>
      <c r="G48" s="12" t="s">
        <v>260</v>
      </c>
      <c r="H48" s="12" t="s">
        <v>252</v>
      </c>
      <c r="I48" s="12">
        <f>-2-2</f>
        <v>-4</v>
      </c>
      <c r="J48" s="13">
        <v>96049</v>
      </c>
      <c r="K48" s="13">
        <v>342007</v>
      </c>
      <c r="M48">
        <f t="shared" si="0"/>
        <v>433.75</v>
      </c>
    </row>
    <row r="49" spans="4:13" x14ac:dyDescent="0.25">
      <c r="D49" s="11">
        <v>43620</v>
      </c>
      <c r="E49" s="12" t="s">
        <v>255</v>
      </c>
      <c r="F49" s="12" t="s">
        <v>207</v>
      </c>
      <c r="G49" s="12" t="s">
        <v>256</v>
      </c>
      <c r="H49" s="12" t="s">
        <v>257</v>
      </c>
      <c r="I49" s="12">
        <f>1-0</f>
        <v>1</v>
      </c>
      <c r="J49" s="13">
        <v>108005</v>
      </c>
      <c r="K49" s="13">
        <v>350825</v>
      </c>
      <c r="M49">
        <f t="shared" si="0"/>
        <v>434.75</v>
      </c>
    </row>
    <row r="50" spans="4:13" x14ac:dyDescent="0.25">
      <c r="D50" s="11">
        <v>43621</v>
      </c>
      <c r="E50" s="12" t="s">
        <v>252</v>
      </c>
      <c r="F50" s="12" t="s">
        <v>253</v>
      </c>
      <c r="G50" s="12" t="s">
        <v>254</v>
      </c>
      <c r="H50" s="12" t="s">
        <v>249</v>
      </c>
      <c r="I50" s="12">
        <f>-10-4</f>
        <v>-14</v>
      </c>
      <c r="J50" s="13">
        <v>65652</v>
      </c>
      <c r="K50" s="13">
        <v>353457</v>
      </c>
      <c r="M50">
        <f t="shared" si="0"/>
        <v>424.25</v>
      </c>
    </row>
    <row r="51" spans="4:13" x14ac:dyDescent="0.25">
      <c r="D51" s="11">
        <v>43622</v>
      </c>
      <c r="E51" s="12" t="s">
        <v>246</v>
      </c>
      <c r="F51" s="12" t="s">
        <v>250</v>
      </c>
      <c r="G51" s="12" t="s">
        <v>251</v>
      </c>
      <c r="H51" s="12" t="s">
        <v>198</v>
      </c>
      <c r="I51" s="12">
        <f>5-2</f>
        <v>3</v>
      </c>
      <c r="J51" s="13">
        <v>113319</v>
      </c>
      <c r="K51" s="13">
        <v>354470</v>
      </c>
      <c r="M51">
        <f t="shared" si="0"/>
        <v>429.5</v>
      </c>
    </row>
    <row r="52" spans="4:13" x14ac:dyDescent="0.25">
      <c r="D52" s="11">
        <v>43623</v>
      </c>
      <c r="E52" s="12" t="s">
        <v>247</v>
      </c>
      <c r="F52" s="12" t="s">
        <v>240</v>
      </c>
      <c r="G52" s="12" t="s">
        <v>248</v>
      </c>
      <c r="H52" s="12" t="s">
        <v>249</v>
      </c>
      <c r="I52" s="12">
        <f>-5-2</f>
        <v>-7</v>
      </c>
      <c r="J52" s="13">
        <v>116734</v>
      </c>
      <c r="K52" s="13">
        <v>362605</v>
      </c>
      <c r="M52">
        <f t="shared" si="0"/>
        <v>424.25</v>
      </c>
    </row>
    <row r="53" spans="4:13" x14ac:dyDescent="0.25">
      <c r="D53" s="11">
        <v>43626</v>
      </c>
      <c r="E53" s="12" t="s">
        <v>244</v>
      </c>
      <c r="F53" s="12" t="s">
        <v>204</v>
      </c>
      <c r="G53" s="12" t="s">
        <v>245</v>
      </c>
      <c r="H53" s="12" t="s">
        <v>246</v>
      </c>
      <c r="I53" s="12">
        <f>0-2</f>
        <v>-2</v>
      </c>
      <c r="J53" s="13">
        <v>177817</v>
      </c>
      <c r="K53" s="13">
        <v>372054</v>
      </c>
      <c r="M53">
        <f t="shared" si="0"/>
        <v>424</v>
      </c>
    </row>
    <row r="54" spans="4:13" x14ac:dyDescent="0.25">
      <c r="D54" s="11">
        <v>43627</v>
      </c>
      <c r="E54" s="12" t="s">
        <v>242</v>
      </c>
      <c r="F54" s="12" t="s">
        <v>241</v>
      </c>
      <c r="G54" s="12" t="s">
        <v>243</v>
      </c>
      <c r="H54" s="12" t="s">
        <v>238</v>
      </c>
      <c r="I54" s="12">
        <f>12-2</f>
        <v>10</v>
      </c>
      <c r="J54" s="13">
        <v>196421</v>
      </c>
      <c r="K54" s="13">
        <v>397644</v>
      </c>
      <c r="M54">
        <f t="shared" si="0"/>
        <v>436.25</v>
      </c>
    </row>
    <row r="55" spans="4:13" x14ac:dyDescent="0.25">
      <c r="D55" s="11">
        <v>43628</v>
      </c>
      <c r="E55" s="12" t="s">
        <v>238</v>
      </c>
      <c r="F55" s="12" t="s">
        <v>239</v>
      </c>
      <c r="G55" s="12" t="s">
        <v>240</v>
      </c>
      <c r="H55" s="12" t="s">
        <v>241</v>
      </c>
      <c r="I55" s="12">
        <f>2-0</f>
        <v>2</v>
      </c>
      <c r="J55" s="13">
        <v>259613</v>
      </c>
      <c r="K55" s="13">
        <v>435193</v>
      </c>
      <c r="M55">
        <f t="shared" si="0"/>
        <v>438.25</v>
      </c>
    </row>
    <row r="56" spans="4:13" x14ac:dyDescent="0.25">
      <c r="D56" s="11">
        <v>43629</v>
      </c>
      <c r="E56" s="12" t="s">
        <v>234</v>
      </c>
      <c r="F56" s="12" t="s">
        <v>235</v>
      </c>
      <c r="G56" s="12" t="s">
        <v>236</v>
      </c>
      <c r="H56" s="12" t="s">
        <v>237</v>
      </c>
      <c r="I56" s="12">
        <f>9-4</f>
        <v>5</v>
      </c>
      <c r="J56" s="13">
        <v>279209</v>
      </c>
      <c r="K56" s="13">
        <v>471970</v>
      </c>
      <c r="M56">
        <f t="shared" si="0"/>
        <v>447.75</v>
      </c>
    </row>
    <row r="57" spans="4:13" x14ac:dyDescent="0.25">
      <c r="D57" s="11">
        <v>43630</v>
      </c>
      <c r="E57" s="12" t="s">
        <v>233</v>
      </c>
      <c r="F57" s="12" t="s">
        <v>202</v>
      </c>
      <c r="G57" s="12" t="s">
        <v>211</v>
      </c>
      <c r="H57" s="12" t="s">
        <v>214</v>
      </c>
      <c r="I57" s="12">
        <f>10-4</f>
        <v>6</v>
      </c>
      <c r="J57" s="13">
        <v>219252</v>
      </c>
      <c r="K57" s="13">
        <v>480388</v>
      </c>
      <c r="M57">
        <f t="shared" si="0"/>
        <v>458.25</v>
      </c>
    </row>
    <row r="58" spans="4:13" x14ac:dyDescent="0.25">
      <c r="D58" s="11">
        <v>43633</v>
      </c>
      <c r="E58" s="12" t="s">
        <v>230</v>
      </c>
      <c r="F58" s="12" t="s">
        <v>231</v>
      </c>
      <c r="G58" s="12" t="s">
        <v>220</v>
      </c>
      <c r="H58" s="12" t="s">
        <v>232</v>
      </c>
      <c r="I58" s="12">
        <f>3-2</f>
        <v>1</v>
      </c>
      <c r="J58" s="13">
        <v>184269</v>
      </c>
      <c r="K58" s="13">
        <v>480096</v>
      </c>
      <c r="M58">
        <f t="shared" si="0"/>
        <v>461.5</v>
      </c>
    </row>
    <row r="59" spans="4:13" x14ac:dyDescent="0.25">
      <c r="D59" s="11">
        <v>43634</v>
      </c>
      <c r="E59" s="12" t="s">
        <v>228</v>
      </c>
      <c r="F59" s="12" t="s">
        <v>229</v>
      </c>
      <c r="G59" s="12" t="s">
        <v>212</v>
      </c>
      <c r="H59" s="12" t="s">
        <v>226</v>
      </c>
      <c r="I59" s="12">
        <f>-6-0</f>
        <v>-6</v>
      </c>
      <c r="J59" s="13">
        <v>119789</v>
      </c>
      <c r="K59" s="13">
        <v>478116</v>
      </c>
      <c r="M59">
        <f t="shared" si="0"/>
        <v>455.5</v>
      </c>
    </row>
    <row r="60" spans="4:13" x14ac:dyDescent="0.25">
      <c r="D60" s="11">
        <v>43635</v>
      </c>
      <c r="E60" s="12" t="s">
        <v>226</v>
      </c>
      <c r="F60" s="12" t="s">
        <v>220</v>
      </c>
      <c r="G60" s="12" t="s">
        <v>227</v>
      </c>
      <c r="H60" s="12" t="s">
        <v>222</v>
      </c>
      <c r="I60" s="12">
        <f>-9-2</f>
        <v>-11</v>
      </c>
      <c r="J60" s="13">
        <v>105330</v>
      </c>
      <c r="K60" s="13">
        <v>482004</v>
      </c>
      <c r="M60">
        <f t="shared" si="0"/>
        <v>446.25</v>
      </c>
    </row>
    <row r="61" spans="4:13" x14ac:dyDescent="0.25">
      <c r="D61" s="11">
        <v>43636</v>
      </c>
      <c r="E61" s="12" t="s">
        <v>222</v>
      </c>
      <c r="F61" s="12" t="s">
        <v>223</v>
      </c>
      <c r="G61" s="12" t="s">
        <v>224</v>
      </c>
      <c r="H61" s="12" t="s">
        <v>225</v>
      </c>
      <c r="I61" s="12">
        <f>8-4</f>
        <v>4</v>
      </c>
      <c r="J61" s="13">
        <v>118429</v>
      </c>
      <c r="K61" s="13">
        <v>493155</v>
      </c>
      <c r="M61">
        <f t="shared" si="0"/>
        <v>454.75</v>
      </c>
    </row>
    <row r="62" spans="4:13" x14ac:dyDescent="0.25">
      <c r="D62" s="11">
        <v>43637</v>
      </c>
      <c r="E62" s="12" t="s">
        <v>220</v>
      </c>
      <c r="F62" s="12" t="s">
        <v>214</v>
      </c>
      <c r="G62" s="12" t="s">
        <v>221</v>
      </c>
      <c r="H62" s="12" t="s">
        <v>216</v>
      </c>
      <c r="I62" s="12">
        <f>-7-2</f>
        <v>-9</v>
      </c>
      <c r="J62" s="13">
        <v>161919</v>
      </c>
      <c r="K62" s="13">
        <v>501317</v>
      </c>
      <c r="M62">
        <f t="shared" si="0"/>
        <v>447.5</v>
      </c>
    </row>
    <row r="63" spans="4:13" x14ac:dyDescent="0.25">
      <c r="D63" s="11">
        <v>43640</v>
      </c>
      <c r="E63" s="12" t="s">
        <v>216</v>
      </c>
      <c r="F63" s="12" t="s">
        <v>217</v>
      </c>
      <c r="G63" s="12" t="s">
        <v>218</v>
      </c>
      <c r="H63" s="12" t="s">
        <v>219</v>
      </c>
      <c r="I63" s="12">
        <f>4-2</f>
        <v>2</v>
      </c>
      <c r="J63" s="13">
        <v>146344</v>
      </c>
      <c r="K63" s="13">
        <v>518291</v>
      </c>
      <c r="M63">
        <f t="shared" si="0"/>
        <v>451.75</v>
      </c>
    </row>
    <row r="64" spans="4:13" x14ac:dyDescent="0.25">
      <c r="D64" s="11">
        <v>43641</v>
      </c>
      <c r="E64" s="12" t="s">
        <v>213</v>
      </c>
      <c r="F64" s="12" t="s">
        <v>214</v>
      </c>
      <c r="G64" s="12" t="s">
        <v>209</v>
      </c>
      <c r="H64" s="12" t="s">
        <v>215</v>
      </c>
      <c r="I64" s="12">
        <f>1-2</f>
        <v>-1</v>
      </c>
      <c r="J64" s="13">
        <v>142805</v>
      </c>
      <c r="K64" s="13">
        <v>532112</v>
      </c>
      <c r="M64">
        <f t="shared" si="0"/>
        <v>453</v>
      </c>
    </row>
    <row r="65" spans="4:13" x14ac:dyDescent="0.25">
      <c r="D65" s="11">
        <v>43642</v>
      </c>
      <c r="E65" s="12" t="s">
        <v>209</v>
      </c>
      <c r="F65" s="12" t="s">
        <v>210</v>
      </c>
      <c r="G65" s="12" t="s">
        <v>211</v>
      </c>
      <c r="H65" s="12" t="s">
        <v>212</v>
      </c>
      <c r="I65" s="12">
        <f>-3-4</f>
        <v>-7</v>
      </c>
      <c r="J65" s="13">
        <v>186630</v>
      </c>
      <c r="K65" s="13">
        <v>541779</v>
      </c>
      <c r="M65">
        <f t="shared" si="0"/>
        <v>449.5</v>
      </c>
    </row>
    <row r="66" spans="4:13" x14ac:dyDescent="0.25">
      <c r="D66" s="11">
        <v>43643</v>
      </c>
      <c r="E66" s="12" t="s">
        <v>205</v>
      </c>
      <c r="F66" s="12" t="s">
        <v>206</v>
      </c>
      <c r="G66" s="12" t="s">
        <v>207</v>
      </c>
      <c r="H66" s="12" t="s">
        <v>208</v>
      </c>
      <c r="I66" s="12">
        <f>-3-6</f>
        <v>-9</v>
      </c>
      <c r="J66" s="13">
        <v>189515</v>
      </c>
      <c r="K66" s="13">
        <v>560218</v>
      </c>
      <c r="M66">
        <f t="shared" si="0"/>
        <v>445.75</v>
      </c>
    </row>
    <row r="67" spans="4:13" x14ac:dyDescent="0.25">
      <c r="D67" s="11">
        <v>43644</v>
      </c>
      <c r="E67" s="12" t="s">
        <v>201</v>
      </c>
      <c r="F67" s="12" t="s">
        <v>202</v>
      </c>
      <c r="G67" s="12" t="s">
        <v>203</v>
      </c>
      <c r="H67" s="12" t="s">
        <v>204</v>
      </c>
      <c r="I67" s="12">
        <f>-21-0</f>
        <v>-21</v>
      </c>
      <c r="J67" s="13">
        <v>336012</v>
      </c>
      <c r="K67" s="13">
        <v>553548</v>
      </c>
      <c r="M67">
        <f t="shared" si="0"/>
        <v>424.75</v>
      </c>
    </row>
    <row r="68" spans="4:13" x14ac:dyDescent="0.25">
      <c r="D68" s="11">
        <v>43647</v>
      </c>
      <c r="E68" s="12" t="s">
        <v>197</v>
      </c>
      <c r="F68" s="12" t="s">
        <v>198</v>
      </c>
      <c r="G68" s="12" t="s">
        <v>199</v>
      </c>
      <c r="H68" s="12" t="s">
        <v>200</v>
      </c>
      <c r="I68" s="12">
        <f>-9-2</f>
        <v>-11</v>
      </c>
      <c r="J68" s="13">
        <v>195250</v>
      </c>
      <c r="K68" s="13">
        <v>555651</v>
      </c>
      <c r="M68">
        <f t="shared" si="0"/>
        <v>415.5</v>
      </c>
    </row>
    <row r="69" spans="4:13" x14ac:dyDescent="0.25">
      <c r="D69" s="11">
        <v>43648</v>
      </c>
      <c r="E69" s="12" t="s">
        <v>193</v>
      </c>
      <c r="F69" s="12" t="s">
        <v>194</v>
      </c>
      <c r="G69" s="12" t="s">
        <v>195</v>
      </c>
      <c r="H69" s="12" t="s">
        <v>196</v>
      </c>
      <c r="I69" s="12">
        <f>3-4</f>
        <v>-1</v>
      </c>
      <c r="J69" s="13">
        <v>126907</v>
      </c>
      <c r="K69" s="13">
        <v>549456</v>
      </c>
      <c r="M69">
        <f t="shared" si="0"/>
        <v>419</v>
      </c>
    </row>
    <row r="70" spans="4:13" x14ac:dyDescent="0.25">
      <c r="D70" s="11">
        <v>43649</v>
      </c>
      <c r="E70" s="12" t="s">
        <v>189</v>
      </c>
      <c r="F70" s="12" t="s">
        <v>190</v>
      </c>
      <c r="G70" s="12" t="s">
        <v>191</v>
      </c>
      <c r="H70" s="12" t="s">
        <v>192</v>
      </c>
      <c r="I70" s="12">
        <f>17-6</f>
        <v>11</v>
      </c>
      <c r="J70" s="13">
        <v>116017</v>
      </c>
      <c r="K70" s="12">
        <v>0</v>
      </c>
      <c r="M70">
        <f t="shared" ref="M70" si="1">LEFT(H70,3)+RIGHT(H70,2)/8</f>
        <v>436.75</v>
      </c>
    </row>
  </sheetData>
  <sortState xmlns:xlrd2="http://schemas.microsoft.com/office/spreadsheetml/2017/richdata2" ref="D5:K70">
    <sortCondition ref="D5:D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1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Wiese</dc:creator>
  <cp:lastModifiedBy>Patrick Wiese</cp:lastModifiedBy>
  <dcterms:created xsi:type="dcterms:W3CDTF">2019-06-27T10:21:09Z</dcterms:created>
  <dcterms:modified xsi:type="dcterms:W3CDTF">2019-09-11T22:56:18Z</dcterms:modified>
</cp:coreProperties>
</file>