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2\S22\"/>
    </mc:Choice>
  </mc:AlternateContent>
  <xr:revisionPtr revIDLastSave="0" documentId="13_ncr:1_{B0481E2F-2449-425F-B914-1227DE98D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didate #" sheetId="3" r:id="rId1"/>
    <sheet name="Q4 " sheetId="4" r:id="rId2"/>
    <sheet name="Q5" sheetId="7" r:id="rId3"/>
    <sheet name="Q7" sheetId="12" r:id="rId4"/>
    <sheet name="Q10" sheetId="13" r:id="rId5"/>
    <sheet name="Q14" sheetId="15" r:id="rId6"/>
    <sheet name="Q15" sheetId="14" r:id="rId7"/>
  </sheets>
  <externalReferences>
    <externalReference r:id="rId8"/>
  </externalReferences>
  <definedNames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2</definedName>
    <definedName name="_AtRisk_SimSetting_MultipleCPUManualCount" hidden="1">2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Hlk94448667" localSheetId="6">'Q15'!$B$150</definedName>
    <definedName name="matrix1">'[1] part d(4 points)'!#REF!</definedName>
    <definedName name="matrix2">'[1] part d(4 points)'!#REF!</definedName>
    <definedName name="OLE_LINK2" localSheetId="6">'Q15'!$B$158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12" l="1"/>
  <c r="K89" i="12" s="1"/>
  <c r="Q89" i="12" s="1"/>
  <c r="E90" i="12"/>
  <c r="E91" i="12" s="1"/>
  <c r="E92" i="12" s="1"/>
  <c r="E93" i="12" s="1"/>
  <c r="H90" i="12"/>
  <c r="K90" i="12" s="1"/>
  <c r="Q90" i="12" s="1"/>
  <c r="H91" i="12"/>
  <c r="K91" i="12" s="1"/>
  <c r="H92" i="12"/>
  <c r="K92" i="12" s="1"/>
  <c r="H93" i="12"/>
  <c r="K93" i="12" s="1"/>
  <c r="H94" i="12"/>
  <c r="K94" i="12" s="1"/>
  <c r="H95" i="12"/>
  <c r="K95" i="12" s="1"/>
  <c r="H96" i="12"/>
  <c r="K96" i="12" s="1"/>
  <c r="H97" i="12"/>
  <c r="K97" i="12" s="1"/>
  <c r="H98" i="12"/>
  <c r="K98" i="12" s="1"/>
  <c r="H99" i="12"/>
  <c r="K99" i="12" s="1"/>
  <c r="H100" i="12"/>
  <c r="K100" i="12" s="1"/>
  <c r="H101" i="12"/>
  <c r="K101" i="12" s="1"/>
  <c r="H102" i="12"/>
  <c r="K102" i="12" s="1"/>
  <c r="H103" i="12"/>
  <c r="K103" i="12" s="1"/>
  <c r="C104" i="12"/>
  <c r="H104" i="12"/>
  <c r="K104" i="12" s="1"/>
  <c r="C105" i="12"/>
  <c r="O90" i="12" s="1"/>
  <c r="H105" i="12"/>
  <c r="K105" i="12" s="1"/>
  <c r="H106" i="12"/>
  <c r="K106" i="12" s="1"/>
  <c r="H107" i="12"/>
  <c r="K107" i="12" s="1"/>
  <c r="H108" i="12"/>
  <c r="K108" i="12" s="1"/>
  <c r="G109" i="14"/>
  <c r="G175" i="14"/>
  <c r="Q91" i="12" l="1"/>
  <c r="O97" i="12"/>
  <c r="S97" i="12" s="1"/>
  <c r="O108" i="12"/>
  <c r="S108" i="12" s="1"/>
  <c r="Q92" i="12"/>
  <c r="O89" i="12"/>
  <c r="R89" i="12" s="1"/>
  <c r="E94" i="12"/>
  <c r="E95" i="12" s="1"/>
  <c r="E96" i="12" s="1"/>
  <c r="E97" i="12" s="1"/>
  <c r="E98" i="12" s="1"/>
  <c r="Q93" i="12"/>
  <c r="R90" i="12"/>
  <c r="S90" i="12"/>
  <c r="O101" i="12"/>
  <c r="O93" i="12"/>
  <c r="O99" i="12"/>
  <c r="O100" i="12"/>
  <c r="O94" i="12"/>
  <c r="O106" i="12"/>
  <c r="O103" i="12"/>
  <c r="O95" i="12"/>
  <c r="O91" i="12"/>
  <c r="O92" i="12"/>
  <c r="O105" i="12"/>
  <c r="O104" i="12"/>
  <c r="O102" i="12"/>
  <c r="O107" i="12"/>
  <c r="O96" i="12"/>
  <c r="O98" i="12"/>
  <c r="F215" i="14"/>
  <c r="F217" i="14" s="1"/>
  <c r="I217" i="14" s="1"/>
  <c r="F205" i="14"/>
  <c r="F207" i="14" s="1"/>
  <c r="I207" i="14" s="1"/>
  <c r="F195" i="14"/>
  <c r="I195" i="14" s="1"/>
  <c r="F185" i="14"/>
  <c r="F187" i="14" s="1"/>
  <c r="I187" i="14" s="1"/>
  <c r="F149" i="14"/>
  <c r="I149" i="14" s="1"/>
  <c r="F139" i="14"/>
  <c r="I139" i="14" s="1"/>
  <c r="F129" i="14"/>
  <c r="I129" i="14" s="1"/>
  <c r="F119" i="14"/>
  <c r="I119" i="14" s="1"/>
  <c r="S89" i="12" l="1"/>
  <c r="Q97" i="12"/>
  <c r="Q95" i="12"/>
  <c r="R97" i="12"/>
  <c r="Q94" i="12"/>
  <c r="S91" i="12"/>
  <c r="R91" i="12"/>
  <c r="S100" i="12"/>
  <c r="R98" i="12"/>
  <c r="S98" i="12"/>
  <c r="S93" i="12"/>
  <c r="R93" i="12"/>
  <c r="S99" i="12"/>
  <c r="R96" i="12"/>
  <c r="S96" i="12"/>
  <c r="S107" i="12"/>
  <c r="S106" i="12"/>
  <c r="S101" i="12"/>
  <c r="R94" i="12"/>
  <c r="S94" i="12"/>
  <c r="E99" i="12"/>
  <c r="R99" i="12" s="1"/>
  <c r="Q98" i="12"/>
  <c r="S105" i="12"/>
  <c r="R92" i="12"/>
  <c r="S92" i="12"/>
  <c r="R95" i="12"/>
  <c r="S95" i="12"/>
  <c r="S103" i="12"/>
  <c r="T103" i="12" s="1"/>
  <c r="S102" i="12"/>
  <c r="S104" i="12"/>
  <c r="Q96" i="12"/>
  <c r="F216" i="14"/>
  <c r="F218" i="14" s="1"/>
  <c r="I218" i="14" s="1"/>
  <c r="I220" i="14" s="1"/>
  <c r="F197" i="14"/>
  <c r="I197" i="14" s="1"/>
  <c r="F131" i="14"/>
  <c r="I131" i="14" s="1"/>
  <c r="I205" i="14"/>
  <c r="F206" i="14"/>
  <c r="F196" i="14"/>
  <c r="I215" i="14"/>
  <c r="F186" i="14"/>
  <c r="I185" i="14"/>
  <c r="F140" i="14"/>
  <c r="I140" i="14" s="1"/>
  <c r="F144" i="14" s="1"/>
  <c r="F141" i="14"/>
  <c r="I141" i="14" s="1"/>
  <c r="F130" i="14"/>
  <c r="F150" i="14"/>
  <c r="I150" i="14" s="1"/>
  <c r="F154" i="14" s="1"/>
  <c r="F120" i="14"/>
  <c r="F151" i="14"/>
  <c r="I151" i="14" s="1"/>
  <c r="F121" i="14"/>
  <c r="I121" i="14" s="1"/>
  <c r="I216" i="14" l="1"/>
  <c r="Q99" i="12"/>
  <c r="E100" i="12"/>
  <c r="F220" i="14"/>
  <c r="F142" i="14"/>
  <c r="I142" i="14" s="1"/>
  <c r="I144" i="14" s="1"/>
  <c r="I196" i="14"/>
  <c r="F200" i="14" s="1"/>
  <c r="F198" i="14"/>
  <c r="I198" i="14" s="1"/>
  <c r="I200" i="14" s="1"/>
  <c r="F208" i="14"/>
  <c r="I208" i="14" s="1"/>
  <c r="I210" i="14" s="1"/>
  <c r="I206" i="14"/>
  <c r="F210" i="14" s="1"/>
  <c r="F188" i="14"/>
  <c r="I188" i="14" s="1"/>
  <c r="I190" i="14" s="1"/>
  <c r="I186" i="14"/>
  <c r="F190" i="14" s="1"/>
  <c r="F152" i="14"/>
  <c r="I152" i="14" s="1"/>
  <c r="I154" i="14" s="1"/>
  <c r="I130" i="14"/>
  <c r="F134" i="14" s="1"/>
  <c r="F132" i="14"/>
  <c r="I132" i="14" s="1"/>
  <c r="I134" i="14" s="1"/>
  <c r="F122" i="14"/>
  <c r="I122" i="14" s="1"/>
  <c r="I124" i="14" s="1"/>
  <c r="I120" i="14"/>
  <c r="F124" i="14" s="1"/>
  <c r="E101" i="12" l="1"/>
  <c r="Q100" i="12"/>
  <c r="R100" i="12"/>
  <c r="Q101" i="12" l="1"/>
  <c r="E102" i="12"/>
  <c r="R101" i="12"/>
  <c r="E103" i="12" l="1"/>
  <c r="Q102" i="12"/>
  <c r="R102" i="12"/>
  <c r="E104" i="12" l="1"/>
  <c r="Q103" i="12"/>
  <c r="R103" i="12"/>
  <c r="E105" i="12" l="1"/>
  <c r="Q104" i="12"/>
  <c r="R104" i="12"/>
  <c r="E106" i="12" l="1"/>
  <c r="Q105" i="12"/>
  <c r="R105" i="12"/>
  <c r="E107" i="12" l="1"/>
  <c r="Q106" i="12"/>
  <c r="R106" i="12"/>
  <c r="E108" i="12" l="1"/>
  <c r="Q107" i="12"/>
  <c r="R107" i="12"/>
  <c r="R108" i="12" l="1"/>
  <c r="Q108" i="12"/>
</calcChain>
</file>

<file path=xl/sharedStrings.xml><?xml version="1.0" encoding="utf-8"?>
<sst xmlns="http://schemas.openxmlformats.org/spreadsheetml/2006/main" count="545" uniqueCount="290">
  <si>
    <t>K1=</t>
  </si>
  <si>
    <t>K2=</t>
  </si>
  <si>
    <t>Candidate No.</t>
  </si>
  <si>
    <t>Fill in your final answers here:</t>
  </si>
  <si>
    <t>Show your work here:</t>
  </si>
  <si>
    <t>Portfolio Duration</t>
  </si>
  <si>
    <t>Portfolio Convexity</t>
  </si>
  <si>
    <t>K=</t>
  </si>
  <si>
    <t>of 5-year zero coupon bond</t>
  </si>
  <si>
    <t>interest rate increase</t>
  </si>
  <si>
    <t>portfolio value changing</t>
  </si>
  <si>
    <t>without hedging</t>
  </si>
  <si>
    <t>with Delta hedging</t>
  </si>
  <si>
    <t>of 2-year zero coupon bond</t>
  </si>
  <si>
    <t>with Delta and Gamma hedgingy</t>
  </si>
  <si>
    <t xml:space="preserve">Installment payments 1:  2-year annual payment of $200,000 each </t>
  </si>
  <si>
    <t>Installment payments 2:  5-year annual payment of $300,000 each.</t>
  </si>
  <si>
    <r>
      <t>(7 points</t>
    </r>
    <r>
      <rPr>
        <sz val="12"/>
        <color theme="1"/>
        <rFont val="Times New Roman"/>
        <family val="1"/>
      </rPr>
      <t xml:space="preserve">)  Your company has a portfolio with two sets of installment payments receivable: </t>
    </r>
  </si>
  <si>
    <t>term structure of interest rates currently is flat at a continuously compounded rate of 2%.</t>
  </si>
  <si>
    <t xml:space="preserve">Your company’s CFO suggests a Delta hedging strategy (duration matching) of using a </t>
  </si>
  <si>
    <t>5-year zero-coupon bond to hedge against value changes of the portfolio from changes in</t>
  </si>
  <si>
    <t xml:space="preserve"> interest rates.</t>
  </si>
  <si>
    <t xml:space="preserve">convexity approximation with and without the Delta hedging when interest rates </t>
  </si>
  <si>
    <t>increase by 10bps, 50bps and 100bps respectively.</t>
  </si>
  <si>
    <t xml:space="preserve">You recommend an alternative Delta-Gamma hedging strategy (duration-convexity </t>
  </si>
  <si>
    <t>matching) using two zero-coupon bonds (a 2-year zero-coupon bond and a 5-year zero-</t>
  </si>
  <si>
    <t xml:space="preserve">coupon bond). </t>
  </si>
  <si>
    <r>
      <t>(d)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Construct this alternative hedging portfolio using two zero-coupon bonds.</t>
    </r>
  </si>
  <si>
    <r>
      <t xml:space="preserve">(c)	</t>
    </r>
    <r>
      <rPr>
        <i/>
        <sz val="12"/>
        <color theme="1"/>
        <rFont val="Times New Roman"/>
        <family val="1"/>
      </rPr>
      <t xml:space="preserve"> (1 point) </t>
    </r>
    <r>
      <rPr>
        <sz val="12"/>
        <color theme="1"/>
        <rFont val="Times New Roman"/>
        <family val="1"/>
      </rPr>
      <t xml:space="preserve"> Calculate the estimated portfolio value changes using the duration-</t>
    </r>
  </si>
  <si>
    <r>
      <t xml:space="preserve">(b)	</t>
    </r>
    <r>
      <rPr>
        <i/>
        <sz val="12"/>
        <color theme="1"/>
        <rFont val="Times New Roman"/>
        <family val="1"/>
      </rPr>
      <t xml:space="preserve"> (0.5 points) </t>
    </r>
    <r>
      <rPr>
        <sz val="12"/>
        <color theme="1"/>
        <rFont val="Times New Roman"/>
        <family val="1"/>
      </rPr>
      <t xml:space="preserve"> Construct a hedging portfolio based on the CFO’s suggestion. </t>
    </r>
  </si>
  <si>
    <r>
      <t xml:space="preserve"> (a) </t>
    </r>
    <r>
      <rPr>
        <i/>
        <sz val="12"/>
        <color theme="1"/>
        <rFont val="Times New Roman"/>
        <family val="1"/>
      </rPr>
      <t>(1 point)</t>
    </r>
    <r>
      <rPr>
        <sz val="12"/>
        <color theme="1"/>
        <rFont val="Times New Roman"/>
        <family val="1"/>
      </rPr>
      <t xml:space="preserve">  Calculate the duration and the convexity of the portfolio, assuming the </t>
    </r>
  </si>
  <si>
    <r>
      <rPr>
        <sz val="12"/>
        <color theme="1"/>
        <rFont val="Times New Roman"/>
        <family val="1"/>
      </rPr>
      <t xml:space="preserve">(e)  </t>
    </r>
    <r>
      <rPr>
        <i/>
        <sz val="12"/>
        <color theme="1"/>
        <rFont val="Times New Roman"/>
        <family val="1"/>
      </rPr>
      <t>(1.5 points</t>
    </r>
    <r>
      <rPr>
        <sz val="12"/>
        <color theme="1"/>
        <rFont val="Times New Roman"/>
        <family val="1"/>
      </rPr>
      <t>)  Calculate the estimated portfolio value changes with the alternative respectively.</t>
    </r>
  </si>
  <si>
    <t xml:space="preserve"> hedging strategy you have recommended when interest rates increase by 10bps, 50bps and 100bps</t>
  </si>
  <si>
    <r>
      <t>(h)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0.5 points</t>
    </r>
    <r>
      <rPr>
        <sz val="12"/>
        <color theme="1"/>
        <rFont val="Times New Roman"/>
        <family val="1"/>
      </rPr>
      <t>)  Critique the analyst’s claims.</t>
    </r>
  </si>
  <si>
    <r>
      <t>(f)</t>
    </r>
    <r>
      <rPr>
        <sz val="7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Explain how to construct a barbell-bullet bond portfolio.</t>
    </r>
  </si>
  <si>
    <t xml:space="preserve">One analyst recommends a barbell-bullet bond portfolio to achieve positive portfolio returns.  </t>
  </si>
  <si>
    <t>This analyst also claims that this barbell-bullet bond portfolio represents a short-term</t>
  </si>
  <si>
    <t xml:space="preserve"> arbitrage opportunity if interest rates do not move significantly over time.</t>
  </si>
  <si>
    <r>
      <t>(g)</t>
    </r>
    <r>
      <rPr>
        <sz val="7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0.5 points</t>
    </r>
    <r>
      <rPr>
        <sz val="12"/>
        <color theme="1"/>
        <rFont val="Times New Roman"/>
        <family val="1"/>
      </rPr>
      <t>)  Explain whether the barbell-bullet bond portfolio can always achieve</t>
    </r>
  </si>
  <si>
    <t xml:space="preserve"> a positive portfolio return under small parallel shifts of interest rates.</t>
  </si>
  <si>
    <t>Assets</t>
  </si>
  <si>
    <t>Liabilities</t>
  </si>
  <si>
    <t>Item</t>
  </si>
  <si>
    <t>Duration</t>
  </si>
  <si>
    <t>Cash</t>
  </si>
  <si>
    <t>Deposits</t>
  </si>
  <si>
    <t>S.T. Loans</t>
  </si>
  <si>
    <t>S.T. Debt</t>
  </si>
  <si>
    <t>M.T. Loans</t>
  </si>
  <si>
    <t>M.T. Debt</t>
  </si>
  <si>
    <t>L.T. Loans</t>
  </si>
  <si>
    <t>L.T. Debt</t>
  </si>
  <si>
    <t>Total</t>
  </si>
  <si>
    <t>Dollar Duration of Firm's Equity</t>
  </si>
  <si>
    <t>Cash Flow CF</t>
  </si>
  <si>
    <t>Discount Factor</t>
  </si>
  <si>
    <t>Discounted CF</t>
  </si>
  <si>
    <t>Weight</t>
  </si>
  <si>
    <t>N=</t>
  </si>
  <si>
    <t>6-month LIBOR</t>
  </si>
  <si>
    <t>C=</t>
  </si>
  <si>
    <t>Amount ($million)</t>
  </si>
  <si>
    <r>
      <t>(a)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point)</t>
    </r>
    <r>
      <rPr>
        <sz val="12"/>
        <color theme="1"/>
        <rFont val="Times New Roman"/>
        <family val="1"/>
      </rPr>
      <t xml:space="preserve">  Calculate the dollar duration of the firm's equity. </t>
    </r>
  </si>
  <si>
    <r>
      <t>(b)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0.5 points</t>
    </r>
    <r>
      <rPr>
        <sz val="12"/>
        <color theme="1"/>
        <rFont val="Times New Roman"/>
        <family val="1"/>
      </rPr>
      <t>)  Explain implications of the duration mismatch for this firm.</t>
    </r>
  </si>
  <si>
    <r>
      <t xml:space="preserve"> T</t>
    </r>
    <r>
      <rPr>
        <vertAlign val="subscript"/>
        <sz val="12"/>
        <color rgb="FF000000"/>
        <rFont val="Times New Roman"/>
        <family val="1"/>
      </rPr>
      <t>i</t>
    </r>
  </si>
  <si>
    <r>
      <t>Weight * T</t>
    </r>
    <r>
      <rPr>
        <vertAlign val="subscript"/>
        <sz val="12"/>
        <color rgb="FF000000"/>
        <rFont val="Times New Roman"/>
        <family val="1"/>
      </rPr>
      <t>i</t>
    </r>
  </si>
  <si>
    <r>
      <t>Weight * T</t>
    </r>
    <r>
      <rPr>
        <vertAlign val="subscript"/>
        <sz val="12"/>
        <color rgb="FF000000"/>
        <rFont val="Times New Roman"/>
        <family val="1"/>
      </rPr>
      <t>i</t>
    </r>
    <r>
      <rPr>
        <vertAlign val="superscript"/>
        <sz val="12"/>
        <color rgb="FF000000"/>
        <rFont val="Times New Roman"/>
        <family val="1"/>
      </rPr>
      <t>2</t>
    </r>
  </si>
  <si>
    <t xml:space="preserve">You are given the following 6-month LIBOR forward curve and discount factors. </t>
  </si>
  <si>
    <r>
      <t>T</t>
    </r>
    <r>
      <rPr>
        <vertAlign val="subscript"/>
        <sz val="12"/>
        <color rgb="FF000000"/>
        <rFont val="Times New Roman"/>
        <family val="1"/>
      </rPr>
      <t>i</t>
    </r>
  </si>
  <si>
    <r>
      <t>Z(0,T</t>
    </r>
    <r>
      <rPr>
        <vertAlign val="subscript"/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>)</t>
    </r>
  </si>
  <si>
    <r>
      <t>(</t>
    </r>
    <r>
      <rPr>
        <i/>
        <sz val="12"/>
        <color theme="1"/>
        <rFont val="Times New Roman"/>
        <family val="1"/>
      </rPr>
      <t>5 points</t>
    </r>
    <r>
      <rPr>
        <sz val="12"/>
        <color theme="1"/>
        <rFont val="Times New Roman"/>
        <family val="1"/>
      </rPr>
      <t xml:space="preserve">)  You are an actuarial analyst working at a financial institution.  The financial </t>
    </r>
  </si>
  <si>
    <t xml:space="preserve">institution has the following holdings in assets and liabilities.  The current interest rate </t>
  </si>
  <si>
    <t>structure is flat at a continuously compounded rate of 2.0%.</t>
  </si>
  <si>
    <t>The firm is considering using interest rate swaps to stabilize the value of equity.  Your</t>
  </si>
  <si>
    <t xml:space="preserve"> team is asked to put together a proposal using a 5-year semi-annual swap at the current swap rate. </t>
  </si>
  <si>
    <r>
      <t>(c)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0.5 points</t>
    </r>
    <r>
      <rPr>
        <sz val="12"/>
        <color theme="1"/>
        <rFont val="Times New Roman"/>
        <family val="1"/>
      </rPr>
      <t xml:space="preserve">)  List two advantages of using swaps to protect against a decline in </t>
    </r>
  </si>
  <si>
    <t>the value of the firm’s equity.</t>
  </si>
  <si>
    <t xml:space="preserve">As part of the analysis, your colleague already created the following table for a fixed </t>
  </si>
  <si>
    <t>semi-annual coupon bond with coupon rate at 2%.</t>
  </si>
  <si>
    <r>
      <t>(d)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 Construct a hedging portfolio using a 5-year semi-annual swap. </t>
    </r>
  </si>
  <si>
    <t>information provided above.</t>
  </si>
  <si>
    <r>
      <t xml:space="preserve">(e)  </t>
    </r>
    <r>
      <rPr>
        <i/>
        <sz val="12"/>
        <color theme="1"/>
        <rFont val="Times New Roman"/>
        <family val="1"/>
      </rPr>
      <t xml:space="preserve">(1 point) </t>
    </r>
    <r>
      <rPr>
        <sz val="12"/>
        <color theme="1"/>
        <rFont val="Times New Roman"/>
        <family val="1"/>
      </rPr>
      <t xml:space="preserve"> Calculate the swap rate C for 2-year semi-annual swap given the </t>
    </r>
  </si>
  <si>
    <r>
      <t>(a)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 </t>
    </r>
  </si>
  <si>
    <r>
      <t>(b)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>)  Describe the key steps in the piecewise-linear replication strategy.</t>
    </r>
  </si>
  <si>
    <r>
      <t>(c)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>)  Estimate the market price of the one-year variance swap on the S&amp;P 500.</t>
    </r>
  </si>
  <si>
    <r>
      <t>(</t>
    </r>
    <r>
      <rPr>
        <i/>
        <sz val="12"/>
        <color theme="1"/>
        <rFont val="Times New Roman"/>
        <family val="1"/>
      </rPr>
      <t>8 points</t>
    </r>
    <r>
      <rPr>
        <sz val="12"/>
        <color theme="1"/>
        <rFont val="Times New Roman"/>
        <family val="1"/>
      </rPr>
      <t>)  The risk neutral dynamics of the short rate under the two-factor Vasicek model are as follows:</t>
    </r>
  </si>
  <si>
    <t xml:space="preserve">where </t>
  </si>
  <si>
    <t>Two Factor Model</t>
  </si>
  <si>
    <t>One Factor Model</t>
  </si>
  <si>
    <r>
      <t>i</t>
    </r>
    <r>
      <rPr>
        <sz val="12"/>
        <color theme="1"/>
        <rFont val="Times New Roman"/>
        <family val="1"/>
      </rPr>
      <t xml:space="preserve"> = 1</t>
    </r>
  </si>
  <si>
    <r>
      <t>i</t>
    </r>
    <r>
      <rPr>
        <sz val="12"/>
        <color theme="1"/>
        <rFont val="Times New Roman"/>
        <family val="1"/>
      </rPr>
      <t xml:space="preserve"> = 2</t>
    </r>
  </si>
  <si>
    <t xml:space="preserve">.  </t>
  </si>
  <si>
    <t>Table 1</t>
  </si>
  <si>
    <t>Years (t)</t>
  </si>
  <si>
    <r>
      <t>S</t>
    </r>
    <r>
      <rPr>
        <vertAlign val="subscript"/>
        <sz val="12"/>
        <color theme="1"/>
        <rFont val="Times New Roman"/>
        <family val="1"/>
      </rPr>
      <t>t</t>
    </r>
  </si>
  <si>
    <r>
      <t>σ</t>
    </r>
    <r>
      <rPr>
        <vertAlign val="subscript"/>
        <sz val="12"/>
        <color theme="1"/>
        <rFont val="Times New Roman"/>
        <family val="1"/>
      </rPr>
      <t>t</t>
    </r>
  </si>
  <si>
    <t>Table 2</t>
  </si>
  <si>
    <t>Equity %</t>
  </si>
  <si>
    <t>Bond %</t>
  </si>
  <si>
    <t>1 -</t>
  </si>
  <si>
    <t>Equity Price</t>
  </si>
  <si>
    <t>Bond Index Price</t>
  </si>
  <si>
    <t>Target Vol Fund Price</t>
  </si>
  <si>
    <t>X</t>
  </si>
  <si>
    <t>Y</t>
  </si>
  <si>
    <t>Table 3</t>
  </si>
  <si>
    <t>Stock Returns</t>
  </si>
  <si>
    <t>Realized Volatility</t>
  </si>
  <si>
    <t>Negative</t>
  </si>
  <si>
    <r>
      <t>&gt;σ</t>
    </r>
    <r>
      <rPr>
        <vertAlign val="subscript"/>
        <sz val="12"/>
        <color theme="1"/>
        <rFont val="Times New Roman"/>
        <family val="1"/>
      </rPr>
      <t>C</t>
    </r>
  </si>
  <si>
    <t>Positive</t>
  </si>
  <si>
    <r>
      <t>&lt;σ</t>
    </r>
    <r>
      <rPr>
        <vertAlign val="subscript"/>
        <sz val="12"/>
        <color theme="1"/>
        <rFont val="Times New Roman"/>
        <family val="1"/>
      </rPr>
      <t>T</t>
    </r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</si>
  <si>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>Calculate the risk budget of the EIA product.</t>
    </r>
  </si>
  <si>
    <t xml:space="preserve">Suppose that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</si>
  <si>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the stock index S is 207.5 on January 3, 2017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</si>
  <si>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stock index S is 254 on January 3, 2018.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</si>
  <si>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The annual at-the-money implied volatility is 20%.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</si>
  <si>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annual risk-free rate is 3% (continuously compounded).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</si>
  <si>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annual dividend yield is 2% (continuously compounded).</t>
    </r>
  </si>
  <si>
    <r>
      <t>(a)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>)</t>
    </r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</si>
  <si>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0.5 points</t>
    </r>
    <r>
      <rPr>
        <sz val="12"/>
        <color theme="1"/>
        <rFont val="Times New Roman"/>
        <family val="1"/>
      </rPr>
      <t>)  Calculate the pro-rated cap value component of the Interim AV.</t>
    </r>
  </si>
  <si>
    <t>Your junior assistant made the following statement:</t>
  </si>
  <si>
    <t>“Using this modeling approach will also impact our delta hedging strategy for this product”</t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</si>
  <si>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>)  The fitted implied volatility function provided by your manager.</t>
    </r>
  </si>
  <si>
    <r>
      <t>(</t>
    </r>
    <r>
      <rPr>
        <i/>
        <sz val="12"/>
        <color theme="1"/>
        <rFont val="Times New Roman"/>
        <family val="1"/>
      </rPr>
      <t>9 points</t>
    </r>
    <r>
      <rPr>
        <sz val="12"/>
        <color theme="1"/>
        <rFont val="Times New Roman"/>
        <family val="1"/>
      </rPr>
      <t xml:space="preserve">)  You are an actuary for an insurer that offers a structured product based </t>
    </r>
  </si>
  <si>
    <t xml:space="preserve">variable annuity (spVA) with a buffered and capped payout. </t>
  </si>
  <si>
    <t xml:space="preserve">An investor invested an initial premium of $500,000 in a spVA product of 3-year </t>
  </si>
  <si>
    <t xml:space="preserve">segment linked to the stock index S starting on January 3, 2017 with a buffer level of </t>
  </si>
  <si>
    <t xml:space="preserve">20% and a cap level of 25%.  This product has the following payout structure: </t>
  </si>
  <si>
    <t xml:space="preserve">    is the final Account Value at the maturity which is determined by the initial </t>
  </si>
  <si>
    <t>premium times (1 + stock index return over 3 years).</t>
  </si>
  <si>
    <t xml:space="preserve">The Interim Account Value (AV) is the lesser of the calculated value from the pro-rated </t>
  </si>
  <si>
    <t xml:space="preserve">cap and the value of the underlying bonds and options positions. The buffer is not pro-rated. </t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</si>
  <si>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2.5 points</t>
    </r>
    <r>
      <rPr>
        <sz val="12"/>
        <color theme="1"/>
        <rFont val="Times New Roman"/>
        <family val="1"/>
      </rPr>
      <t xml:space="preserve">)  Specify and justify a portfolio of bonds and options that </t>
    </r>
  </si>
  <si>
    <t xml:space="preserve">provides the maturity payout of the spVA product (for each instrument </t>
  </si>
  <si>
    <t>specify whether it is a long or short position, the strike price,</t>
  </si>
  <si>
    <t>bond principal, bond coupon, and the time-to-maturity).</t>
  </si>
  <si>
    <t xml:space="preserve">Your manager believes that it is more accurate to incorporate volatility skew into </t>
  </si>
  <si>
    <t xml:space="preserve">the model when valuing the underlying options position of the spVA product.  Based on </t>
  </si>
  <si>
    <t>the market data, your manager has fitted an implied volatility function</t>
  </si>
  <si>
    <r>
      <t>(b)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Assess your manager’s approach.</t>
    </r>
  </si>
  <si>
    <r>
      <t>(c)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0.5 points</t>
    </r>
    <r>
      <rPr>
        <sz val="12"/>
        <color theme="1"/>
        <rFont val="Times New Roman"/>
        <family val="1"/>
      </rPr>
      <t>)  Critique his statement.</t>
    </r>
  </si>
  <si>
    <r>
      <t>(d)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3.5 points</t>
    </r>
    <r>
      <rPr>
        <sz val="12"/>
        <color theme="1"/>
        <rFont val="Times New Roman"/>
        <family val="1"/>
      </rPr>
      <t>)  Calculate the Interim AV for the policy as of January 3, 2018, using</t>
    </r>
  </si>
  <si>
    <t xml:space="preserve">interim AV based on the results in part (d) above. </t>
  </si>
  <si>
    <t>spVA features</t>
  </si>
  <si>
    <t>Buffer</t>
  </si>
  <si>
    <t>Bond Price</t>
  </si>
  <si>
    <t>Input</t>
  </si>
  <si>
    <t>cap rate</t>
  </si>
  <si>
    <t>Output</t>
  </si>
  <si>
    <t>Option 1</t>
  </si>
  <si>
    <t>Option 2</t>
  </si>
  <si>
    <t>Option 3</t>
  </si>
  <si>
    <t>Stock index price</t>
  </si>
  <si>
    <t>Option 4</t>
  </si>
  <si>
    <t>Initial Premium</t>
  </si>
  <si>
    <t>Bonds and Options Value</t>
  </si>
  <si>
    <t>Pro-rated Cap Value</t>
  </si>
  <si>
    <t>ATM Implied Volatility</t>
  </si>
  <si>
    <t>Interim AV</t>
  </si>
  <si>
    <t>risk-free rate</t>
  </si>
  <si>
    <t>dividend yield</t>
  </si>
  <si>
    <t>Black Scholes Formula - Calculate Option Value</t>
  </si>
  <si>
    <t>Stock Price (S)</t>
  </si>
  <si>
    <t>d1</t>
  </si>
  <si>
    <t>N(d1)</t>
  </si>
  <si>
    <t>Strike Price (K)</t>
  </si>
  <si>
    <t>d2</t>
  </si>
  <si>
    <t>N(d2)</t>
  </si>
  <si>
    <t>Time to Maturity (t)</t>
  </si>
  <si>
    <t>-d1</t>
  </si>
  <si>
    <t>N(-d1)</t>
  </si>
  <si>
    <t xml:space="preserve">Risk-Free Rate (r) </t>
  </si>
  <si>
    <t>-d2</t>
  </si>
  <si>
    <t>N(-d2)</t>
  </si>
  <si>
    <t>Dividend Yield (q)</t>
  </si>
  <si>
    <t>Volatility (σ)</t>
  </si>
  <si>
    <t>Call</t>
  </si>
  <si>
    <t>Put</t>
  </si>
  <si>
    <t>Legend:</t>
  </si>
  <si>
    <r>
      <t>(ii) (</t>
    </r>
    <r>
      <rPr>
        <i/>
        <sz val="12"/>
        <color theme="1"/>
        <rFont val="Times New Roman"/>
        <family val="1"/>
      </rPr>
      <t>1.5 points</t>
    </r>
    <r>
      <rPr>
        <sz val="12"/>
        <color theme="1"/>
        <rFont val="Times New Roman"/>
        <family val="1"/>
      </rPr>
      <t>)  The implied volatility function evaluated only at K = 207.5, namely</t>
    </r>
  </si>
  <si>
    <r>
      <t>(e)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 xml:space="preserve">)  Evaluate whether including volatility skew will lead to lower or higher </t>
    </r>
  </si>
  <si>
    <r>
      <t>(</t>
    </r>
    <r>
      <rPr>
        <i/>
        <sz val="12"/>
        <color theme="1"/>
        <rFont val="Times New Roman"/>
        <family val="1"/>
      </rPr>
      <t>8 points</t>
    </r>
    <r>
      <rPr>
        <sz val="12"/>
        <color theme="1"/>
        <rFont val="Times New Roman"/>
        <family val="1"/>
      </rPr>
      <t>)  Volco VA company (VVA) is looking to manage the volatility associated with</t>
    </r>
  </si>
  <si>
    <t xml:space="preserve"> its Variable Annuity (VA) and Equity-Indexed Annuity (EIA) businesses.  One of the </t>
  </si>
  <si>
    <t xml:space="preserve">fund managers suggested that the company consider managed-volatility funds as part of </t>
  </si>
  <si>
    <t xml:space="preserve">its new product line.  He has asked the actuarial area to analyze the feasibility of these </t>
  </si>
  <si>
    <t>fund types, with a particular interest in target and capped volatility funds.</t>
  </si>
  <si>
    <t xml:space="preserve">The fund manager is interested in the performance of a target volatility fund under a </t>
  </si>
  <si>
    <t xml:space="preserve">market scenario.  He has asked an analyst to generate the following equity prices and </t>
  </si>
  <si>
    <t xml:space="preserve">forward volatilities for 4 years (Table 1), so that you can calculate the corresponding fund returns. </t>
  </si>
  <si>
    <r>
      <t>(a)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1.5 points</t>
    </r>
    <r>
      <rPr>
        <sz val="12"/>
        <color theme="1"/>
        <rFont val="Times New Roman"/>
        <family val="1"/>
      </rPr>
      <t>)  Calculate the resulting target volatility fund prices X and Y in Table 2,</t>
    </r>
  </si>
  <si>
    <t>assuming a continuously compounded risk-free rate of 3%, a target volatility of 15% and</t>
  </si>
  <si>
    <t>a maximum equity % of 200%.</t>
  </si>
  <si>
    <t>The fund manager is concerned about how the fund volatility will perform under both</t>
  </si>
  <si>
    <t xml:space="preserve"> high and low volatility scenarios.</t>
  </si>
  <si>
    <r>
      <t>(c)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Explain whether the following statements are True or False:</t>
    </r>
  </si>
  <si>
    <r>
      <t>(b)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1.5 points</t>
    </r>
    <r>
      <rPr>
        <sz val="12"/>
        <color theme="1"/>
        <rFont val="Times New Roman"/>
        <family val="1"/>
      </rPr>
      <t>)  Compare the relative performance of the target volatility fund, capped volatility fund,</t>
    </r>
  </si>
  <si>
    <t xml:space="preserve">As part of the analysis, the Hedging Actuary has asked you to perform an investigation of </t>
  </si>
  <si>
    <t>the properties of the target volatility fund.</t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</si>
  <si>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>Call options on a target volatility fund should be cheaper than or equal to t</t>
    </r>
  </si>
  <si>
    <t>he equivalent call options on the underlying risky-asset.</t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</si>
  <si>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Call options on a capped volatility fund should be cheaper than or equal to</t>
    </r>
  </si>
  <si>
    <t xml:space="preserve"> the equivalent call options on the underlying risky-asset.</t>
  </si>
  <si>
    <t xml:space="preserve">As an alternative to changing the fund offering, the CRO has proposed about the possibility of </t>
  </si>
  <si>
    <t xml:space="preserve">changing its maturity guarantee product with a target volatility fund to a product with </t>
  </si>
  <si>
    <t>a capped volatility fund.</t>
  </si>
  <si>
    <r>
      <t xml:space="preserve">(d)     </t>
    </r>
    <r>
      <rPr>
        <i/>
        <sz val="12"/>
        <color theme="1"/>
        <rFont val="Times New Roman"/>
        <family val="1"/>
      </rPr>
      <t xml:space="preserve"> (1 point) </t>
    </r>
    <r>
      <rPr>
        <sz val="12"/>
        <color theme="1"/>
        <rFont val="Times New Roman"/>
        <family val="1"/>
      </rPr>
      <t xml:space="preserve"> Compare the impact on the company’s market risk of offering a capped volatility</t>
    </r>
  </si>
  <si>
    <t xml:space="preserve"> fund versus the target volatility fund in the product design.</t>
  </si>
  <si>
    <t>In addition to VA, the insurance company would like to introduce an EIA product with a participation rate</t>
  </si>
  <si>
    <t xml:space="preserve"> on the equity returns and a guaranteed payoff of 100% of initial deposit at the 1-year maturity </t>
  </si>
  <si>
    <t xml:space="preserve">(Note: no cap on the credited rate).  Suppose a policyholder wishes to deposit $10,000 into the EIA product, </t>
  </si>
  <si>
    <t xml:space="preserve">where the underlying fund of the product is an equity index fund with volatility of 25%. </t>
  </si>
  <si>
    <t xml:space="preserve">Assume the continuously compounded risk-free rate is 2% and the current equity index fund’s price is 100. </t>
  </si>
  <si>
    <r>
      <t xml:space="preserve">(e)  </t>
    </r>
    <r>
      <rPr>
        <i/>
        <sz val="12"/>
        <color theme="1"/>
        <rFont val="Times New Roman"/>
        <family val="1"/>
      </rPr>
      <t xml:space="preserve"> (1.5 points) </t>
    </r>
  </si>
  <si>
    <r>
      <t xml:space="preserve">(f)   </t>
    </r>
    <r>
      <rPr>
        <i/>
        <sz val="12"/>
        <color theme="1"/>
        <rFont val="Times New Roman"/>
        <family val="1"/>
      </rPr>
      <t xml:space="preserve"> (1.5 points) </t>
    </r>
  </si>
  <si>
    <t>(ii)    Recommend whether to switch to an underlying fund with a target volatility.</t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</si>
  <si>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Calculate the number of at-the-money call options that may be purchased</t>
    </r>
  </si>
  <si>
    <t xml:space="preserve"> using the risk budget in part (e)(i).</t>
  </si>
  <si>
    <r>
      <t>(iii)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Calculate the break-even participation rate that can be funded with the risk</t>
    </r>
  </si>
  <si>
    <t xml:space="preserve"> budget in part (e)(i).</t>
  </si>
  <si>
    <t xml:space="preserve">(i)    Calculate the break-even participation rate that can be funded with the risk </t>
  </si>
  <si>
    <t>budget in part (e)(i).</t>
  </si>
  <si>
    <t>Suppose the company is also considering whether to offer the EIA product with an underlying</t>
  </si>
  <si>
    <t>fund that has a target volatility of 15%.</t>
  </si>
  <si>
    <t>Risk Budget</t>
  </si>
  <si>
    <t>Number of at-the-money call options</t>
  </si>
  <si>
    <t>Break-even participation rate</t>
  </si>
  <si>
    <t>Type your answer here:</t>
  </si>
  <si>
    <t>Pro-rated Cap</t>
  </si>
  <si>
    <t>Strike K(i)</t>
  </si>
  <si>
    <t>Call C(i)</t>
  </si>
  <si>
    <t>Put P(i)</t>
  </si>
  <si>
    <r>
      <t>(</t>
    </r>
    <r>
      <rPr>
        <i/>
        <sz val="12"/>
        <color theme="1"/>
        <rFont val="Times New Roman"/>
        <family val="1"/>
      </rPr>
      <t>7 points</t>
    </r>
    <r>
      <rPr>
        <sz val="12"/>
        <color theme="1"/>
        <rFont val="Times New Roman"/>
        <family val="1"/>
      </rPr>
      <t xml:space="preserve">)  Assume the risk-free rate is zero and the current level of the S&amp;P 500 is 4,000.  </t>
    </r>
  </si>
  <si>
    <t>The market prices of one-year options on the S&amp;P 500 are listed in the following table:</t>
  </si>
  <si>
    <t xml:space="preserve">You want to estimate the market price of a one-year variance swap on the S&amp;P 500 </t>
  </si>
  <si>
    <t>using the piecewise-linear replication strategy.</t>
  </si>
  <si>
    <t>(ii)    Explain the key parameters used in the function.</t>
  </si>
  <si>
    <r>
      <t>(i)</t>
    </r>
    <r>
      <rPr>
        <sz val="7"/>
        <color theme="1"/>
        <rFont val="Times New Roman"/>
        <family val="1"/>
      </rPr>
      <t xml:space="preserve">        </t>
    </r>
    <r>
      <rPr>
        <sz val="12"/>
        <color theme="1"/>
        <rFont val="Times New Roman"/>
        <family val="1"/>
      </rPr>
      <t>Write down the piecewise-linear replication function to approximate</t>
    </r>
  </si>
  <si>
    <t xml:space="preserve"> the payoff at expiration.  </t>
  </si>
  <si>
    <r>
      <t>(d)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Assess without calculations whether the piecewise linear approximation</t>
    </r>
  </si>
  <si>
    <t xml:space="preserve"> underestimates or overestimates the value of the variance swap. </t>
  </si>
  <si>
    <t>Market price</t>
  </si>
  <si>
    <t xml:space="preserve">    (ii)</t>
  </si>
  <si>
    <t>Z(15)</t>
  </si>
  <si>
    <t xml:space="preserve">        scenario 1</t>
  </si>
  <si>
    <t xml:space="preserve">        scenario 2</t>
  </si>
  <si>
    <r>
      <t>(iii)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 xml:space="preserve">Graph annualized yields of zero-coupon bonds under the two scenarios in </t>
    </r>
  </si>
  <si>
    <t xml:space="preserve">the same graph against maturity for </t>
  </si>
  <si>
    <r>
      <t>(iv)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 xml:space="preserve">Describe one advantage of the two-factor Vasicek model over the one-factor </t>
    </r>
  </si>
  <si>
    <t xml:space="preserve">version observed in parts (c)(i) and (c)(iii). </t>
  </si>
  <si>
    <r>
      <t>(d)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 xml:space="preserve">)  Describe one additional advantage of the two-factor Vasicek model over </t>
    </r>
  </si>
  <si>
    <t xml:space="preserve">the one-factor version regarding the volatility of </t>
  </si>
  <si>
    <t>Fill the colored cells</t>
  </si>
  <si>
    <t>Two Factor</t>
  </si>
  <si>
    <t>One Factor</t>
  </si>
  <si>
    <t>Annualized Bond Yield</t>
  </si>
  <si>
    <t>Two Factor Yields</t>
  </si>
  <si>
    <t>One Factor Yields</t>
  </si>
  <si>
    <t>T</t>
  </si>
  <si>
    <t>B1</t>
  </si>
  <si>
    <t>B2</t>
  </si>
  <si>
    <t>A</t>
  </si>
  <si>
    <t>A term1</t>
  </si>
  <si>
    <t>A term2</t>
  </si>
  <si>
    <t>Z(T)</t>
  </si>
  <si>
    <t>B</t>
  </si>
  <si>
    <t>Difference</t>
  </si>
  <si>
    <t>Scn1</t>
  </si>
  <si>
    <t>Scn2</t>
  </si>
  <si>
    <t>Gamma1</t>
  </si>
  <si>
    <t>Copy and
 paste from P3:P22</t>
  </si>
  <si>
    <t>Copy and
 paste from Q3:Q22</t>
  </si>
  <si>
    <t>Gamma2</t>
  </si>
  <si>
    <t>Phi hat 1</t>
  </si>
  <si>
    <t>Phi hat 2</t>
  </si>
  <si>
    <t>sigma1</t>
  </si>
  <si>
    <t>sigma2</t>
  </si>
  <si>
    <t>Phi1(0)</t>
  </si>
  <si>
    <t>Scenarios</t>
  </si>
  <si>
    <t>Phi2(0)</t>
  </si>
  <si>
    <t>Gamma</t>
  </si>
  <si>
    <t>Phi hat</t>
  </si>
  <si>
    <t>Sigma</t>
  </si>
  <si>
    <t>r(0)</t>
  </si>
  <si>
    <t>Two Factor Model Yields</t>
  </si>
  <si>
    <t>One Factor Model Yields</t>
  </si>
  <si>
    <t>Hint:</t>
  </si>
  <si>
    <r>
      <t>and σ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&lt; σ</t>
    </r>
    <r>
      <rPr>
        <vertAlign val="subscript"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>.</t>
    </r>
  </si>
  <si>
    <r>
      <t xml:space="preserve"> and underlying asset under the scenarios in Table 3, where the target volatility = σ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and cap volatility = σ</t>
    </r>
    <r>
      <rPr>
        <vertAlign val="subscript"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 xml:space="preserve"> </t>
    </r>
  </si>
  <si>
    <t xml:space="preserve">Show your work here:  (populate all of the yellow cells and copy-paste the appropriate values in the purple shaded cells in columns U, V, X, and 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</si>
</sst>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"/>
    <numFmt numFmtId="167" formatCode="0.000"/>
    <numFmt numFmtId="168" formatCode="_(* #,##0.000_);_(* \(#,##0.0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SwissReSans"/>
      <family val="2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39">
    <xf numFmtId="0" fontId="0" fillId="0" borderId="0" xfId="0"/>
    <xf numFmtId="164" fontId="0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3" fillId="0" borderId="0" xfId="2" applyFont="1"/>
    <xf numFmtId="0" fontId="1" fillId="0" borderId="0" xfId="2"/>
    <xf numFmtId="0" fontId="1" fillId="2" borderId="0" xfId="2" applyFill="1"/>
    <xf numFmtId="0" fontId="0" fillId="2" borderId="0" xfId="0" applyFill="1"/>
    <xf numFmtId="0" fontId="0" fillId="2" borderId="2" xfId="0" applyFill="1" applyBorder="1"/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ill="1"/>
    <xf numFmtId="0" fontId="2" fillId="3" borderId="1" xfId="0" applyFont="1" applyFill="1" applyBorder="1" applyAlignment="1">
      <alignment horizontal="left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5"/>
    </xf>
    <xf numFmtId="0" fontId="9" fillId="0" borderId="0" xfId="4"/>
    <xf numFmtId="0" fontId="9" fillId="2" borderId="0" xfId="4" applyFill="1"/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5" fillId="0" borderId="4" xfId="0" applyFont="1" applyBorder="1"/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10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9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0" fillId="0" borderId="0" xfId="0" applyNumberFormat="1"/>
    <xf numFmtId="9" fontId="5" fillId="0" borderId="14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9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6"/>
    </xf>
    <xf numFmtId="0" fontId="15" fillId="0" borderId="0" xfId="0" applyFont="1" applyAlignment="1">
      <alignment horizontal="left" vertical="center" indent="6"/>
    </xf>
    <xf numFmtId="0" fontId="16" fillId="0" borderId="0" xfId="0" applyFont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/>
    </xf>
    <xf numFmtId="165" fontId="0" fillId="0" borderId="0" xfId="3" applyNumberFormat="1" applyFo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quotePrefix="1"/>
    <xf numFmtId="9" fontId="0" fillId="6" borderId="0" xfId="0" applyNumberFormat="1" applyFill="1"/>
    <xf numFmtId="0" fontId="17" fillId="0" borderId="25" xfId="0" applyFont="1" applyBorder="1"/>
    <xf numFmtId="9" fontId="0" fillId="6" borderId="26" xfId="0" applyNumberFormat="1" applyFill="1" applyBorder="1"/>
    <xf numFmtId="0" fontId="0" fillId="0" borderId="26" xfId="0" applyBorder="1"/>
    <xf numFmtId="0" fontId="0" fillId="5" borderId="26" xfId="0" applyFill="1" applyBorder="1"/>
    <xf numFmtId="14" fontId="16" fillId="0" borderId="0" xfId="0" applyNumberFormat="1" applyFont="1" applyAlignment="1">
      <alignment horizontal="left"/>
    </xf>
    <xf numFmtId="167" fontId="0" fillId="5" borderId="27" xfId="0" applyNumberFormat="1" applyFill="1" applyBorder="1"/>
    <xf numFmtId="166" fontId="0" fillId="5" borderId="26" xfId="0" applyNumberFormat="1" applyFill="1" applyBorder="1"/>
    <xf numFmtId="0" fontId="5" fillId="0" borderId="1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5" fillId="0" borderId="15" xfId="0" quotePrefix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8" fillId="4" borderId="0" xfId="0" applyFont="1" applyFill="1"/>
    <xf numFmtId="43" fontId="5" fillId="0" borderId="0" xfId="3" applyFont="1"/>
    <xf numFmtId="0" fontId="18" fillId="0" borderId="0" xfId="0" applyFont="1" applyFill="1"/>
    <xf numFmtId="0" fontId="5" fillId="4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9" fillId="0" borderId="0" xfId="6"/>
    <xf numFmtId="0" fontId="19" fillId="7" borderId="0" xfId="6" applyFill="1"/>
    <xf numFmtId="10" fontId="0" fillId="0" borderId="0" xfId="7" applyNumberFormat="1" applyFont="1"/>
    <xf numFmtId="168" fontId="0" fillId="0" borderId="0" xfId="8" applyNumberFormat="1" applyFont="1"/>
    <xf numFmtId="10" fontId="19" fillId="0" borderId="0" xfId="6" applyNumberFormat="1"/>
    <xf numFmtId="165" fontId="0" fillId="0" borderId="0" xfId="8" applyNumberFormat="1" applyFont="1"/>
    <xf numFmtId="0" fontId="19" fillId="2" borderId="0" xfId="6" applyFill="1"/>
    <xf numFmtId="0" fontId="20" fillId="0" borderId="18" xfId="6" applyFont="1" applyBorder="1"/>
    <xf numFmtId="0" fontId="20" fillId="2" borderId="8" xfId="6" applyFont="1" applyFill="1" applyBorder="1"/>
    <xf numFmtId="10" fontId="19" fillId="0" borderId="0" xfId="6" applyNumberFormat="1" applyFill="1"/>
    <xf numFmtId="0" fontId="20" fillId="0" borderId="0" xfId="6" applyFont="1" applyFill="1"/>
    <xf numFmtId="10" fontId="0" fillId="5" borderId="0" xfId="7" applyNumberFormat="1" applyFont="1" applyFill="1"/>
    <xf numFmtId="10" fontId="20" fillId="8" borderId="0" xfId="7" applyNumberFormat="1" applyFont="1" applyFill="1" applyAlignment="1">
      <alignment wrapText="1"/>
    </xf>
    <xf numFmtId="0" fontId="10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0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9" fontId="10" fillId="0" borderId="18" xfId="0" applyNumberFormat="1" applyFont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</cellXfs>
  <cellStyles count="9">
    <cellStyle name="Comma" xfId="3" builtinId="3"/>
    <cellStyle name="Comma 2" xfId="5" xr:uid="{013E871E-8E27-40B9-B345-2F1399ECFCFE}"/>
    <cellStyle name="Comma 3" xfId="8" xr:uid="{7A1C9856-73F6-4FE1-880B-79010E047FF7}"/>
    <cellStyle name="Normal" xfId="0" builtinId="0"/>
    <cellStyle name="Normal 2" xfId="2" xr:uid="{CAA1C0BC-8FAE-4B90-8D84-B1A9C7A8A47E}"/>
    <cellStyle name="Normal 3" xfId="4" xr:uid="{F3A2BCC9-D339-4F74-B60D-EB79F4C41B1D}"/>
    <cellStyle name="Normal 4" xfId="6" xr:uid="{2950DA6C-6E22-4856-A573-2E98B0398A03}"/>
    <cellStyle name="Percent" xfId="1" builtinId="5"/>
    <cellStyle name="Percent 2" xfId="7" xr:uid="{CDB116F1-8CC1-4AB4-AD38-B5C5DB24048F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Two</a:t>
            </a:r>
            <a:r>
              <a:rPr lang="en-US" baseline="0"/>
              <a:t> Factor Model Yields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'Q7'!$U$88</c:f>
              <c:strCache>
                <c:ptCount val="1"/>
                <c:pt idx="0">
                  <c:v>Scn1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'Q7'!$U$89:$U$108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0.05</c:v>
                </c:pt>
                <c:pt idx="10">
                  <c:v>0.04</c:v>
                </c:pt>
                <c:pt idx="11">
                  <c:v>0.03</c:v>
                </c:pt>
                <c:pt idx="12">
                  <c:v>0.02</c:v>
                </c:pt>
                <c:pt idx="13">
                  <c:v>0.01</c:v>
                </c:pt>
                <c:pt idx="14">
                  <c:v>0.02</c:v>
                </c:pt>
                <c:pt idx="15">
                  <c:v>0.03</c:v>
                </c:pt>
                <c:pt idx="16">
                  <c:v>0.04</c:v>
                </c:pt>
                <c:pt idx="17">
                  <c:v>0.05</c:v>
                </c:pt>
                <c:pt idx="18">
                  <c:v>0.06</c:v>
                </c:pt>
                <c:pt idx="19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E-46BA-82CF-895FBC0A2EB1}"/>
            </c:ext>
          </c:extLst>
        </c:ser>
        <c:ser>
          <c:idx val="1"/>
          <c:order val="1"/>
          <c:tx>
            <c:strRef>
              <c:f>'Q7'!$V$88</c:f>
              <c:strCache>
                <c:ptCount val="1"/>
                <c:pt idx="0">
                  <c:v>Scn2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'Q7'!$V$89:$V$108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0.05</c:v>
                </c:pt>
                <c:pt idx="10">
                  <c:v>0.04</c:v>
                </c:pt>
                <c:pt idx="11">
                  <c:v>0.03</c:v>
                </c:pt>
                <c:pt idx="12">
                  <c:v>0.02</c:v>
                </c:pt>
                <c:pt idx="13">
                  <c:v>0.01</c:v>
                </c:pt>
                <c:pt idx="14">
                  <c:v>0.02</c:v>
                </c:pt>
                <c:pt idx="15">
                  <c:v>0.03</c:v>
                </c:pt>
                <c:pt idx="16">
                  <c:v>0.04</c:v>
                </c:pt>
                <c:pt idx="17">
                  <c:v>0.05</c:v>
                </c:pt>
                <c:pt idx="18">
                  <c:v>0.06</c:v>
                </c:pt>
                <c:pt idx="19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E-46BA-82CF-895FBC0A2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050056"/>
        <c:axId val="327044480"/>
      </c:lineChart>
      <c:catAx>
        <c:axId val="327050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044480"/>
        <c:crosses val="autoZero"/>
        <c:auto val="1"/>
        <c:lblAlgn val="ctr"/>
        <c:lblOffset val="100"/>
        <c:noMultiLvlLbl val="0"/>
      </c:catAx>
      <c:valAx>
        <c:axId val="32704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050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One</a:t>
            </a:r>
            <a:r>
              <a:rPr lang="en-US" baseline="0"/>
              <a:t> Factor Model Yields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'Q7'!$X$88</c:f>
              <c:strCache>
                <c:ptCount val="1"/>
                <c:pt idx="0">
                  <c:v>Scn1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'Q7'!$X$89:$X$108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0.05</c:v>
                </c:pt>
                <c:pt idx="10">
                  <c:v>0.04</c:v>
                </c:pt>
                <c:pt idx="11">
                  <c:v>0.03</c:v>
                </c:pt>
                <c:pt idx="12">
                  <c:v>0.02</c:v>
                </c:pt>
                <c:pt idx="13">
                  <c:v>0.01</c:v>
                </c:pt>
                <c:pt idx="14">
                  <c:v>0.02</c:v>
                </c:pt>
                <c:pt idx="15">
                  <c:v>0.03</c:v>
                </c:pt>
                <c:pt idx="16">
                  <c:v>0.04</c:v>
                </c:pt>
                <c:pt idx="17">
                  <c:v>0.05</c:v>
                </c:pt>
                <c:pt idx="18">
                  <c:v>0.06</c:v>
                </c:pt>
                <c:pt idx="19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8-4D25-B46E-C50EB6A16ACA}"/>
            </c:ext>
          </c:extLst>
        </c:ser>
        <c:ser>
          <c:idx val="1"/>
          <c:order val="1"/>
          <c:tx>
            <c:strRef>
              <c:f>'Q7'!$Y$88</c:f>
              <c:strCache>
                <c:ptCount val="1"/>
                <c:pt idx="0">
                  <c:v>Scn2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'Q7'!$Y$89:$Y$108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0.05</c:v>
                </c:pt>
                <c:pt idx="10">
                  <c:v>0.04</c:v>
                </c:pt>
                <c:pt idx="11">
                  <c:v>0.03</c:v>
                </c:pt>
                <c:pt idx="12">
                  <c:v>0.02</c:v>
                </c:pt>
                <c:pt idx="13">
                  <c:v>0.01</c:v>
                </c:pt>
                <c:pt idx="14">
                  <c:v>0.02</c:v>
                </c:pt>
                <c:pt idx="15">
                  <c:v>0.03</c:v>
                </c:pt>
                <c:pt idx="16">
                  <c:v>0.04</c:v>
                </c:pt>
                <c:pt idx="17">
                  <c:v>0.05</c:v>
                </c:pt>
                <c:pt idx="18">
                  <c:v>0.06</c:v>
                </c:pt>
                <c:pt idx="19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8-4D25-B46E-C50EB6A16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050056"/>
        <c:axId val="327044480"/>
      </c:lineChart>
      <c:catAx>
        <c:axId val="327050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044480"/>
        <c:crosses val="autoZero"/>
        <c:auto val="1"/>
        <c:lblAlgn val="ctr"/>
        <c:lblOffset val="100"/>
        <c:noMultiLvlLbl val="0"/>
      </c:catAx>
      <c:valAx>
        <c:axId val="32704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050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1.pn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12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chart" Target="../charts/chart1.xml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4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519114</xdr:colOff>
      <xdr:row>33</xdr:row>
      <xdr:rowOff>4762</xdr:rowOff>
    </xdr:from>
    <xdr:to>
      <xdr:col>1</xdr:col>
      <xdr:colOff>642939</xdr:colOff>
      <xdr:row>34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1212583-1A27-4B36-A2E9-194BD00E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4" y="6905625"/>
          <a:ext cx="123825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490537</xdr:colOff>
      <xdr:row>34</xdr:row>
      <xdr:rowOff>0</xdr:rowOff>
    </xdr:from>
    <xdr:to>
      <xdr:col>1</xdr:col>
      <xdr:colOff>633412</xdr:colOff>
      <xdr:row>35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0E8D1C0-8930-4C76-B2D9-CDF63C338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" y="7100888"/>
          <a:ext cx="1428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533400</xdr:colOff>
      <xdr:row>34</xdr:row>
      <xdr:rowOff>195262</xdr:rowOff>
    </xdr:from>
    <xdr:to>
      <xdr:col>1</xdr:col>
      <xdr:colOff>661988</xdr:colOff>
      <xdr:row>36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103C77D-FE5F-4CE3-A6F1-2773CC456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7296150"/>
          <a:ext cx="128588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466725</xdr:colOff>
      <xdr:row>35</xdr:row>
      <xdr:rowOff>180975</xdr:rowOff>
    </xdr:from>
    <xdr:to>
      <xdr:col>1</xdr:col>
      <xdr:colOff>676275</xdr:colOff>
      <xdr:row>36</xdr:row>
      <xdr:rowOff>185738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1C68361-C3A0-48C2-AA6B-14B5C967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81888"/>
          <a:ext cx="209550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52387</xdr:colOff>
      <xdr:row>57</xdr:row>
      <xdr:rowOff>4762</xdr:rowOff>
    </xdr:from>
    <xdr:to>
      <xdr:col>1</xdr:col>
      <xdr:colOff>261937</xdr:colOff>
      <xdr:row>58</xdr:row>
      <xdr:rowOff>4762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D2817AD-F54F-4FE7-800D-9D1306267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" y="11887200"/>
          <a:ext cx="2095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38099</xdr:colOff>
      <xdr:row>57</xdr:row>
      <xdr:rowOff>190500</xdr:rowOff>
    </xdr:from>
    <xdr:to>
      <xdr:col>1</xdr:col>
      <xdr:colOff>247649</xdr:colOff>
      <xdr:row>58</xdr:row>
      <xdr:rowOff>190500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0A5ECE0-D3FD-46E7-AE65-9ABDFB861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9" y="12072938"/>
          <a:ext cx="2095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71437</xdr:colOff>
      <xdr:row>37</xdr:row>
      <xdr:rowOff>9524</xdr:rowOff>
    </xdr:from>
    <xdr:to>
      <xdr:col>10</xdr:col>
      <xdr:colOff>381000</xdr:colOff>
      <xdr:row>39</xdr:row>
      <xdr:rowOff>128587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3818EC1-0628-4CBE-8612-CE9B92E2D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7710487"/>
          <a:ext cx="5491163" cy="50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8</xdr:col>
      <xdr:colOff>266700</xdr:colOff>
      <xdr:row>54</xdr:row>
      <xdr:rowOff>138113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40F652A-5D9A-4EE0-88A4-CC8080B57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696575"/>
          <a:ext cx="5491163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4762</xdr:rowOff>
    </xdr:from>
    <xdr:to>
      <xdr:col>8</xdr:col>
      <xdr:colOff>266700</xdr:colOff>
      <xdr:row>22</xdr:row>
      <xdr:rowOff>133350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5762BD7C-E983-4791-8334-B1C58154F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71512"/>
          <a:ext cx="5491163" cy="3824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9</xdr:col>
      <xdr:colOff>76200</xdr:colOff>
      <xdr:row>29</xdr:row>
      <xdr:rowOff>185738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32A26FE0-F5AE-4836-8620-FCDB20EED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52975"/>
          <a:ext cx="5948363" cy="1147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481013</xdr:colOff>
      <xdr:row>61</xdr:row>
      <xdr:rowOff>23813</xdr:rowOff>
    </xdr:from>
    <xdr:to>
      <xdr:col>5</xdr:col>
      <xdr:colOff>295276</xdr:colOff>
      <xdr:row>62</xdr:row>
      <xdr:rowOff>33339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ECE4EDAF-6483-41BE-818F-BCA24BFB0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6" y="12696826"/>
          <a:ext cx="461963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71438</xdr:colOff>
      <xdr:row>125</xdr:row>
      <xdr:rowOff>14288</xdr:rowOff>
    </xdr:from>
    <xdr:to>
      <xdr:col>13</xdr:col>
      <xdr:colOff>381001</xdr:colOff>
      <xdr:row>126</xdr:row>
      <xdr:rowOff>152401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B91586B0-FC22-4A65-90AB-63C8534D2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1" y="17578388"/>
          <a:ext cx="5491163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261937</xdr:colOff>
      <xdr:row>81</xdr:row>
      <xdr:rowOff>28575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51D1FD9-5199-4FC0-A424-59F171526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66</xdr:row>
      <xdr:rowOff>0</xdr:rowOff>
    </xdr:from>
    <xdr:to>
      <xdr:col>15</xdr:col>
      <xdr:colOff>428625</xdr:colOff>
      <xdr:row>81</xdr:row>
      <xdr:rowOff>28575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B40C993-CB1C-4D89-B10F-7B6D88C53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595313</xdr:colOff>
      <xdr:row>66</xdr:row>
      <xdr:rowOff>176212</xdr:rowOff>
    </xdr:from>
    <xdr:to>
      <xdr:col>26</xdr:col>
      <xdr:colOff>108832</xdr:colOff>
      <xdr:row>77</xdr:row>
      <xdr:rowOff>118820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EA3DBED-C271-4EBC-9F30-0ED438520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649076" y="13782675"/>
          <a:ext cx="5990519" cy="19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261938</xdr:colOff>
      <xdr:row>18</xdr:row>
      <xdr:rowOff>195262</xdr:rowOff>
    </xdr:from>
    <xdr:to>
      <xdr:col>3</xdr:col>
      <xdr:colOff>419101</xdr:colOff>
      <xdr:row>20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8E054F-3B03-47E4-9B0C-D0CB777E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038" y="2709862"/>
          <a:ext cx="157163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223837</xdr:colOff>
      <xdr:row>19</xdr:row>
      <xdr:rowOff>0</xdr:rowOff>
    </xdr:from>
    <xdr:to>
      <xdr:col>4</xdr:col>
      <xdr:colOff>385762</xdr:colOff>
      <xdr:row>20</xdr:row>
      <xdr:rowOff>4763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2EA1D2-7182-4AE4-B2EA-38FB0CC70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4637" y="2714625"/>
          <a:ext cx="161925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257175</xdr:colOff>
      <xdr:row>18</xdr:row>
      <xdr:rowOff>190500</xdr:rowOff>
    </xdr:from>
    <xdr:to>
      <xdr:col>5</xdr:col>
      <xdr:colOff>419100</xdr:colOff>
      <xdr:row>19</xdr:row>
      <xdr:rowOff>195263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53FEDE-4196-4F8B-93D6-B9FA382D6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2705100"/>
          <a:ext cx="161925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461962</xdr:colOff>
      <xdr:row>20</xdr:row>
      <xdr:rowOff>95251</xdr:rowOff>
    </xdr:from>
    <xdr:to>
      <xdr:col>3</xdr:col>
      <xdr:colOff>619125</xdr:colOff>
      <xdr:row>21</xdr:row>
      <xdr:rowOff>119064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2FB07B-76EA-468A-A05A-C83530FD3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62" y="3009901"/>
          <a:ext cx="157163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447676</xdr:colOff>
      <xdr:row>20</xdr:row>
      <xdr:rowOff>90487</xdr:rowOff>
    </xdr:from>
    <xdr:to>
      <xdr:col>4</xdr:col>
      <xdr:colOff>609601</xdr:colOff>
      <xdr:row>21</xdr:row>
      <xdr:rowOff>114300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65B7511-D152-411F-A549-5CE3287A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6" y="3005137"/>
          <a:ext cx="161925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447676</xdr:colOff>
      <xdr:row>20</xdr:row>
      <xdr:rowOff>85725</xdr:rowOff>
    </xdr:from>
    <xdr:to>
      <xdr:col>5</xdr:col>
      <xdr:colOff>609601</xdr:colOff>
      <xdr:row>21</xdr:row>
      <xdr:rowOff>109538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F084239-21DC-4303-9764-A04048F4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3000375"/>
          <a:ext cx="161925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8</xdr:row>
      <xdr:rowOff>114299</xdr:rowOff>
    </xdr:from>
    <xdr:to>
      <xdr:col>8</xdr:col>
      <xdr:colOff>423864</xdr:colOff>
      <xdr:row>11</xdr:row>
      <xdr:rowOff>109537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1386AA-3B4A-4386-97D5-520DC2189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1757362"/>
          <a:ext cx="4872038" cy="56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142875</xdr:colOff>
      <xdr:row>14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0211EE-E6D9-44E0-B043-7EFD5D493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14500"/>
          <a:ext cx="142875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23813</xdr:colOff>
      <xdr:row>63</xdr:row>
      <xdr:rowOff>23812</xdr:rowOff>
    </xdr:from>
    <xdr:to>
      <xdr:col>7</xdr:col>
      <xdr:colOff>452438</xdr:colOff>
      <xdr:row>64</xdr:row>
      <xdr:rowOff>161926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45A37B-EF31-4D35-8323-2670B7F87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3" y="7481887"/>
          <a:ext cx="5491163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452438</xdr:colOff>
      <xdr:row>158</xdr:row>
      <xdr:rowOff>80963</xdr:rowOff>
    </xdr:from>
    <xdr:to>
      <xdr:col>9</xdr:col>
      <xdr:colOff>585788</xdr:colOff>
      <xdr:row>160</xdr:row>
      <xdr:rowOff>52389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336BFF-B7CA-4AA3-8CC5-47838FB35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263" y="22912388"/>
          <a:ext cx="5491163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ecae2ab329deaad/2022%20QFI-QF%20Prereview/2022%20Spring/QFIQF%202022%20Kim%20T2Q1.C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idate #"/>
      <sheetName val=" part d(4 points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5135-ACE3-47CF-A171-8715E9EED526}">
  <dimension ref="A1:C1"/>
  <sheetViews>
    <sheetView tabSelected="1" workbookViewId="0">
      <selection activeCell="C1" sqref="C1"/>
    </sheetView>
  </sheetViews>
  <sheetFormatPr defaultColWidth="8.85546875" defaultRowHeight="15"/>
  <cols>
    <col min="1" max="1" width="14.42578125" style="4" bestFit="1" customWidth="1"/>
    <col min="2" max="2" width="8.85546875" style="4"/>
    <col min="3" max="3" width="16.42578125" style="4" customWidth="1"/>
    <col min="4" max="16384" width="8.85546875" style="4"/>
  </cols>
  <sheetData>
    <row r="1" spans="1:3" ht="15.75">
      <c r="A1" s="3" t="s">
        <v>2</v>
      </c>
      <c r="C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765F-775E-412E-9352-DEBE36BA2C09}">
  <dimension ref="A1:N149"/>
  <sheetViews>
    <sheetView zoomScaleNormal="100" workbookViewId="0"/>
  </sheetViews>
  <sheetFormatPr defaultRowHeight="15"/>
  <sheetData>
    <row r="1" spans="1:14" ht="23.25">
      <c r="A1" s="18">
        <v>4</v>
      </c>
    </row>
    <row r="2" spans="1:14" ht="15.75">
      <c r="B2" s="13" t="s">
        <v>17</v>
      </c>
    </row>
    <row r="3" spans="1:14" ht="15.75">
      <c r="B3" s="15"/>
    </row>
    <row r="4" spans="1:14" ht="15.75">
      <c r="B4" s="16" t="s">
        <v>15</v>
      </c>
    </row>
    <row r="5" spans="1:14" ht="15.75">
      <c r="B5" s="16" t="s">
        <v>16</v>
      </c>
    </row>
    <row r="7" spans="1:14" s="17" customFormat="1" ht="13.9" customHeight="1">
      <c r="B7" s="20" t="s">
        <v>30</v>
      </c>
      <c r="C7" s="19"/>
      <c r="D7" s="19"/>
      <c r="E7" s="19"/>
      <c r="F7" s="19"/>
      <c r="G7" s="19"/>
      <c r="H7" s="19"/>
      <c r="I7" s="19"/>
      <c r="J7" s="19"/>
    </row>
    <row r="8" spans="1:14" s="17" customFormat="1">
      <c r="B8" s="19"/>
      <c r="C8" s="21" t="s">
        <v>18</v>
      </c>
      <c r="D8" s="19"/>
      <c r="E8" s="19"/>
      <c r="F8" s="19"/>
      <c r="G8" s="19"/>
      <c r="H8" s="19"/>
      <c r="I8" s="19"/>
      <c r="J8" s="19"/>
    </row>
    <row r="10" spans="1:14" ht="14.25" customHeight="1">
      <c r="B10" s="8" t="s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>
      <c r="B11" t="s">
        <v>5</v>
      </c>
      <c r="D11" s="6"/>
    </row>
    <row r="12" spans="1:14">
      <c r="B12" t="s">
        <v>6</v>
      </c>
      <c r="D12" s="6"/>
    </row>
    <row r="14" spans="1:14" ht="14.25" customHeight="1">
      <c r="B14" s="23" t="s">
        <v>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2:14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2:14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2:14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2:14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2:14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2:14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2:14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2:14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2:14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2:14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30" spans="2:14" ht="15.75">
      <c r="B30" s="15" t="s">
        <v>19</v>
      </c>
    </row>
    <row r="31" spans="2:14" ht="15.75">
      <c r="B31" s="15" t="s">
        <v>20</v>
      </c>
    </row>
    <row r="32" spans="2:14" ht="15.75">
      <c r="B32" s="15" t="s">
        <v>21</v>
      </c>
    </row>
    <row r="34" spans="2:14" ht="15.75">
      <c r="B34" s="15" t="s">
        <v>29</v>
      </c>
    </row>
    <row r="35" spans="2:14" ht="15.75">
      <c r="B35" s="15"/>
    </row>
    <row r="36" spans="2:14" ht="14.25" customHeight="1">
      <c r="B36" s="23" t="s">
        <v>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>
      <c r="B37" t="s">
        <v>7</v>
      </c>
      <c r="C37" s="6"/>
      <c r="D37" t="s">
        <v>8</v>
      </c>
    </row>
    <row r="38" spans="2:14" ht="15.75">
      <c r="B38" s="15"/>
    </row>
    <row r="39" spans="2:14" ht="14.25" customHeight="1">
      <c r="B39" s="23" t="s">
        <v>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t="15.75">
      <c r="B40" s="15"/>
    </row>
    <row r="41" spans="2:14" ht="15.75">
      <c r="B41" s="15"/>
    </row>
    <row r="42" spans="2:14" ht="15.75">
      <c r="B42" s="15"/>
    </row>
    <row r="43" spans="2:14" ht="15.75">
      <c r="B43" s="15"/>
    </row>
    <row r="44" spans="2:14" ht="15.75">
      <c r="B44" s="15"/>
    </row>
    <row r="45" spans="2:14" ht="15.75">
      <c r="B45" s="15"/>
    </row>
    <row r="46" spans="2:14" ht="15.75">
      <c r="B46" s="15"/>
    </row>
    <row r="47" spans="2:14" ht="15.75">
      <c r="B47" s="15"/>
    </row>
    <row r="48" spans="2:14" ht="15.75">
      <c r="B48" s="15"/>
    </row>
    <row r="49" spans="2:14" ht="15.75">
      <c r="B49" s="15"/>
    </row>
    <row r="50" spans="2:14" ht="14.25" customHeight="1">
      <c r="B50" s="15" t="s">
        <v>28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5.75">
      <c r="B51" s="15" t="s">
        <v>22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5.75">
      <c r="B52" s="15" t="s">
        <v>23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5" spans="2:14" ht="14.25" customHeight="1">
      <c r="B55" s="23" t="s">
        <v>3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2:14" ht="14.25" customHeight="1">
      <c r="C56" s="10" t="s">
        <v>10</v>
      </c>
      <c r="D56" s="10" t="s">
        <v>10</v>
      </c>
    </row>
    <row r="57" spans="2:14" ht="45">
      <c r="B57" s="2" t="s">
        <v>9</v>
      </c>
      <c r="C57" s="10" t="s">
        <v>11</v>
      </c>
      <c r="D57" s="11" t="s">
        <v>12</v>
      </c>
    </row>
    <row r="58" spans="2:14">
      <c r="B58" s="1">
        <v>1E-3</v>
      </c>
      <c r="C58" s="7"/>
      <c r="D58" s="7"/>
    </row>
    <row r="59" spans="2:14">
      <c r="B59" s="1">
        <v>5.0000000000000001E-3</v>
      </c>
      <c r="C59" s="7"/>
      <c r="D59" s="7"/>
    </row>
    <row r="60" spans="2:14">
      <c r="B60" s="1">
        <v>0.01</v>
      </c>
      <c r="C60" s="7"/>
      <c r="D60" s="7"/>
    </row>
    <row r="62" spans="2:14" ht="14.25" customHeight="1">
      <c r="B62" s="23" t="s">
        <v>4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9" spans="2:8" ht="14.65" customHeight="1">
      <c r="G69" s="9"/>
      <c r="H69" s="9"/>
    </row>
    <row r="70" spans="2:8">
      <c r="G70" s="9"/>
      <c r="H70" s="9"/>
    </row>
    <row r="71" spans="2:8">
      <c r="G71" s="9"/>
      <c r="H71" s="9"/>
    </row>
    <row r="72" spans="2:8">
      <c r="G72" s="9"/>
      <c r="H72" s="9"/>
    </row>
    <row r="73" spans="2:8">
      <c r="G73" s="9"/>
      <c r="H73" s="9"/>
    </row>
    <row r="74" spans="2:8">
      <c r="G74" s="9"/>
      <c r="H74" s="9"/>
    </row>
    <row r="75" spans="2:8">
      <c r="G75" s="9"/>
      <c r="H75" s="9"/>
    </row>
    <row r="78" spans="2:8" ht="15.75">
      <c r="B78" s="15" t="s">
        <v>24</v>
      </c>
      <c r="C78" s="9"/>
      <c r="D78" s="9"/>
      <c r="E78" s="9"/>
      <c r="F78" s="9"/>
    </row>
    <row r="79" spans="2:8" ht="15.75">
      <c r="B79" s="15" t="s">
        <v>25</v>
      </c>
      <c r="C79" s="9"/>
      <c r="D79" s="9"/>
      <c r="E79" s="9"/>
      <c r="F79" s="9"/>
    </row>
    <row r="80" spans="2:8" ht="15.75">
      <c r="B80" s="15" t="s">
        <v>26</v>
      </c>
      <c r="C80" s="9"/>
      <c r="D80" s="9"/>
      <c r="E80" s="9"/>
      <c r="F80" s="9"/>
    </row>
    <row r="81" spans="2:14">
      <c r="B81" s="9"/>
      <c r="C81" s="9"/>
      <c r="D81" s="9"/>
      <c r="E81" s="9"/>
      <c r="F81" s="9"/>
    </row>
    <row r="82" spans="2:14" ht="15.75">
      <c r="B82" s="25" t="s">
        <v>27</v>
      </c>
      <c r="C82" s="9"/>
      <c r="D82" s="9"/>
      <c r="E82" s="9"/>
      <c r="F82" s="9"/>
    </row>
    <row r="83" spans="2:14">
      <c r="B83" s="9"/>
      <c r="C83" s="9"/>
      <c r="D83" s="9"/>
      <c r="E83" s="9"/>
      <c r="F83" s="9"/>
    </row>
    <row r="84" spans="2:14" ht="14.25" customHeight="1">
      <c r="B84" s="23" t="s">
        <v>3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2:14">
      <c r="B85" t="s">
        <v>0</v>
      </c>
      <c r="C85" s="6"/>
      <c r="D85" t="s">
        <v>13</v>
      </c>
    </row>
    <row r="86" spans="2:14">
      <c r="B86" t="s">
        <v>1</v>
      </c>
      <c r="C86" s="6"/>
      <c r="D86" t="s">
        <v>8</v>
      </c>
    </row>
    <row r="88" spans="2:14">
      <c r="B88" s="23" t="s">
        <v>4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99" spans="2:14" ht="15.75">
      <c r="B99" s="12" t="s">
        <v>31</v>
      </c>
    </row>
    <row r="100" spans="2:14" ht="15.75">
      <c r="B100" s="15" t="s">
        <v>32</v>
      </c>
    </row>
    <row r="101" spans="2:14" ht="15.75">
      <c r="B101" s="15"/>
    </row>
    <row r="102" spans="2:14">
      <c r="B102" s="23" t="s">
        <v>3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4" spans="2:14" ht="14.25" customHeight="1">
      <c r="C104" s="10" t="s">
        <v>10</v>
      </c>
      <c r="D104" s="11"/>
    </row>
    <row r="105" spans="2:14" ht="75">
      <c r="B105" s="2" t="s">
        <v>9</v>
      </c>
      <c r="C105" s="10" t="s">
        <v>11</v>
      </c>
      <c r="D105" s="11" t="s">
        <v>14</v>
      </c>
    </row>
    <row r="106" spans="2:14">
      <c r="B106" s="1">
        <v>1E-3</v>
      </c>
      <c r="C106" s="7"/>
      <c r="D106" s="7"/>
    </row>
    <row r="107" spans="2:14">
      <c r="B107" s="1">
        <v>5.0000000000000001E-3</v>
      </c>
      <c r="C107" s="7"/>
      <c r="D107" s="7"/>
    </row>
    <row r="108" spans="2:14">
      <c r="B108" s="1">
        <v>0.01</v>
      </c>
      <c r="C108" s="7"/>
      <c r="D108" s="7"/>
    </row>
    <row r="110" spans="2:14" ht="14.25" customHeight="1">
      <c r="B110" s="23" t="s">
        <v>4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26" spans="2:2" ht="15.75">
      <c r="B126" s="15" t="s">
        <v>35</v>
      </c>
    </row>
    <row r="127" spans="2:2" ht="15.75">
      <c r="B127" s="25" t="s">
        <v>36</v>
      </c>
    </row>
    <row r="128" spans="2:2" ht="15.75">
      <c r="B128" s="25" t="s">
        <v>37</v>
      </c>
    </row>
    <row r="129" spans="2:14" ht="15.75">
      <c r="B129" s="16"/>
    </row>
    <row r="130" spans="2:14" ht="15.75">
      <c r="B130" s="25" t="s">
        <v>34</v>
      </c>
    </row>
    <row r="131" spans="2:14" ht="15.75">
      <c r="B131" s="16"/>
    </row>
    <row r="132" spans="2:14">
      <c r="B132" s="23" t="s">
        <v>3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2:14" ht="15.75">
      <c r="B133" s="16"/>
    </row>
    <row r="134" spans="2:14" ht="15.75">
      <c r="B134" s="16"/>
    </row>
    <row r="135" spans="2:14" ht="15.75">
      <c r="B135" s="16"/>
    </row>
    <row r="136" spans="2:14" ht="15.75">
      <c r="B136" s="16"/>
    </row>
    <row r="137" spans="2:14" ht="15.75">
      <c r="B137" s="16"/>
    </row>
    <row r="138" spans="2:14" ht="15.75">
      <c r="B138" s="25" t="s">
        <v>38</v>
      </c>
    </row>
    <row r="139" spans="2:14" ht="15.75">
      <c r="B139" s="16" t="s">
        <v>39</v>
      </c>
    </row>
    <row r="141" spans="2:14">
      <c r="B141" s="23" t="s">
        <v>3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7" spans="2:14" ht="15.75">
      <c r="B147" s="25" t="s">
        <v>33</v>
      </c>
    </row>
    <row r="149" spans="2:14">
      <c r="B149" s="23" t="s">
        <v>3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</sheetData>
  <pageMargins left="0.7" right="0.7" top="0.75" bottom="0.75" header="0.3" footer="0.3"/>
  <pageSetup orientation="portrait" horizontalDpi="240" verticalDpi="24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D196-CDFB-4924-BC9B-7B7BCE07A6CA}">
  <dimension ref="A1:N108"/>
  <sheetViews>
    <sheetView workbookViewId="0"/>
  </sheetViews>
  <sheetFormatPr defaultRowHeight="15"/>
  <cols>
    <col min="2" max="2" width="17" customWidth="1"/>
    <col min="3" max="3" width="16.140625" customWidth="1"/>
    <col min="4" max="4" width="16" customWidth="1"/>
    <col min="6" max="6" width="17" customWidth="1"/>
    <col min="7" max="7" width="13.85546875" customWidth="1"/>
    <col min="8" max="8" width="13" customWidth="1"/>
  </cols>
  <sheetData>
    <row r="1" spans="1:8" ht="23.25">
      <c r="A1" s="18">
        <v>5</v>
      </c>
    </row>
    <row r="3" spans="1:8" ht="15.75">
      <c r="B3" s="15" t="s">
        <v>70</v>
      </c>
    </row>
    <row r="4" spans="1:8" ht="15.75">
      <c r="B4" s="15" t="s">
        <v>71</v>
      </c>
    </row>
    <row r="5" spans="1:8" ht="15.75">
      <c r="B5" s="15" t="s">
        <v>72</v>
      </c>
    </row>
    <row r="6" spans="1:8" ht="15.75">
      <c r="B6" s="15"/>
    </row>
    <row r="7" spans="1:8" ht="16.5" thickBot="1">
      <c r="B7" s="127" t="s">
        <v>40</v>
      </c>
      <c r="C7" s="127"/>
      <c r="D7" s="127"/>
      <c r="E7" s="14"/>
      <c r="F7" s="127" t="s">
        <v>41</v>
      </c>
      <c r="G7" s="127"/>
      <c r="H7" s="127"/>
    </row>
    <row r="8" spans="1:8" ht="32.25" thickBot="1">
      <c r="B8" s="29" t="s">
        <v>42</v>
      </c>
      <c r="C8" s="29" t="s">
        <v>61</v>
      </c>
      <c r="D8" s="29" t="s">
        <v>43</v>
      </c>
      <c r="E8" s="30"/>
      <c r="F8" s="29" t="s">
        <v>42</v>
      </c>
      <c r="G8" s="29" t="s">
        <v>61</v>
      </c>
      <c r="H8" s="29" t="s">
        <v>43</v>
      </c>
    </row>
    <row r="9" spans="1:8" ht="15.75">
      <c r="B9" s="31" t="s">
        <v>44</v>
      </c>
      <c r="C9" s="32">
        <v>150</v>
      </c>
      <c r="D9" s="32">
        <v>0</v>
      </c>
      <c r="E9" s="31"/>
      <c r="F9" s="31" t="s">
        <v>45</v>
      </c>
      <c r="G9" s="32">
        <v>550</v>
      </c>
      <c r="H9" s="32">
        <v>0</v>
      </c>
    </row>
    <row r="10" spans="1:8" ht="15.75">
      <c r="B10" s="31" t="s">
        <v>46</v>
      </c>
      <c r="C10" s="32">
        <v>350</v>
      </c>
      <c r="D10" s="32">
        <v>0.9</v>
      </c>
      <c r="E10" s="14"/>
      <c r="F10" s="31" t="s">
        <v>47</v>
      </c>
      <c r="G10" s="32">
        <v>380</v>
      </c>
      <c r="H10" s="32">
        <v>0.4</v>
      </c>
    </row>
    <row r="11" spans="1:8" ht="15.75">
      <c r="B11" s="31" t="s">
        <v>48</v>
      </c>
      <c r="C11" s="32">
        <v>580</v>
      </c>
      <c r="D11" s="32">
        <v>3.5</v>
      </c>
      <c r="E11" s="14"/>
      <c r="F11" s="31" t="s">
        <v>49</v>
      </c>
      <c r="G11" s="32">
        <v>320</v>
      </c>
      <c r="H11" s="32">
        <v>4.5</v>
      </c>
    </row>
    <row r="12" spans="1:8" ht="16.5" thickBot="1">
      <c r="B12" s="33" t="s">
        <v>50</v>
      </c>
      <c r="C12" s="34">
        <v>620</v>
      </c>
      <c r="D12" s="34">
        <v>11</v>
      </c>
      <c r="E12" s="33"/>
      <c r="F12" s="33" t="s">
        <v>51</v>
      </c>
      <c r="G12" s="34">
        <v>150</v>
      </c>
      <c r="H12" s="34">
        <v>9</v>
      </c>
    </row>
    <row r="13" spans="1:8" ht="16.5" thickBot="1">
      <c r="B13" s="33" t="s">
        <v>52</v>
      </c>
      <c r="C13" s="35">
        <v>1700</v>
      </c>
      <c r="D13" s="36"/>
      <c r="E13" s="33"/>
      <c r="F13" s="33" t="s">
        <v>52</v>
      </c>
      <c r="G13" s="35">
        <v>1400</v>
      </c>
      <c r="H13" s="33"/>
    </row>
    <row r="14" spans="1:8" ht="15.75">
      <c r="B14" s="15"/>
    </row>
    <row r="15" spans="1:8" ht="15.75">
      <c r="B15" s="25" t="s">
        <v>62</v>
      </c>
    </row>
    <row r="16" spans="1:8" ht="15.75">
      <c r="B16" s="15"/>
    </row>
    <row r="17" spans="2:14">
      <c r="B17" s="23" t="s">
        <v>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2:14">
      <c r="B18" s="27" t="s">
        <v>53</v>
      </c>
      <c r="C18" s="27"/>
      <c r="D18" s="27"/>
      <c r="E18" s="27"/>
      <c r="F18" s="28"/>
    </row>
    <row r="19" spans="2:14" ht="15.75">
      <c r="B19" s="15"/>
    </row>
    <row r="20" spans="2:14">
      <c r="B20" s="23" t="s">
        <v>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ht="15.75">
      <c r="B21" s="15"/>
    </row>
    <row r="22" spans="2:14" ht="15.75">
      <c r="B22" s="15"/>
    </row>
    <row r="23" spans="2:14" ht="15.75">
      <c r="B23" s="15"/>
    </row>
    <row r="24" spans="2:14" ht="15.75">
      <c r="B24" s="15"/>
    </row>
    <row r="25" spans="2:14" ht="15.75">
      <c r="B25" s="15"/>
    </row>
    <row r="26" spans="2:14" ht="15.75">
      <c r="B26" s="15"/>
    </row>
    <row r="27" spans="2:14" ht="15.75">
      <c r="B27" s="15"/>
    </row>
    <row r="28" spans="2:14" ht="15.75">
      <c r="B28" s="15"/>
    </row>
    <row r="29" spans="2:14" ht="15.75">
      <c r="B29" s="15"/>
    </row>
    <row r="30" spans="2:14" ht="15.75">
      <c r="B30" s="15"/>
    </row>
    <row r="31" spans="2:14" ht="15.75">
      <c r="B31" s="25" t="s">
        <v>63</v>
      </c>
    </row>
    <row r="32" spans="2:14" ht="15.75">
      <c r="B32" s="25"/>
    </row>
    <row r="33" spans="2:14">
      <c r="B33" s="23" t="s">
        <v>3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4" ht="15.75">
      <c r="B34" s="25"/>
    </row>
    <row r="35" spans="2:14" ht="15.75">
      <c r="B35" s="25"/>
    </row>
    <row r="36" spans="2:14" ht="15.75">
      <c r="B36" s="25"/>
    </row>
    <row r="37" spans="2:14" ht="15.75">
      <c r="B37" s="25"/>
    </row>
    <row r="38" spans="2:14" ht="15.75">
      <c r="B38" s="25"/>
    </row>
    <row r="39" spans="2:14" ht="15.75">
      <c r="B39" s="15" t="s">
        <v>73</v>
      </c>
    </row>
    <row r="40" spans="2:14" ht="15.75">
      <c r="B40" s="15" t="s">
        <v>74</v>
      </c>
    </row>
    <row r="41" spans="2:14" ht="15.75">
      <c r="B41" s="15"/>
    </row>
    <row r="42" spans="2:14" ht="15.75">
      <c r="B42" s="25" t="s">
        <v>75</v>
      </c>
    </row>
    <row r="43" spans="2:14" ht="15.75">
      <c r="B43" s="25" t="s">
        <v>76</v>
      </c>
    </row>
    <row r="44" spans="2:14" ht="15.75">
      <c r="B44" s="25"/>
    </row>
    <row r="45" spans="2:14">
      <c r="B45" s="23" t="s">
        <v>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2:14" ht="15.75">
      <c r="B46" s="25"/>
    </row>
    <row r="47" spans="2:14" ht="15.75">
      <c r="B47" s="25"/>
    </row>
    <row r="48" spans="2:14" ht="15.75">
      <c r="B48" s="25"/>
    </row>
    <row r="49" spans="2:8" ht="15.75">
      <c r="B49" s="25"/>
    </row>
    <row r="51" spans="2:8" ht="15.75">
      <c r="B51" s="15" t="s">
        <v>77</v>
      </c>
    </row>
    <row r="52" spans="2:8" ht="15.75">
      <c r="B52" s="15" t="s">
        <v>78</v>
      </c>
    </row>
    <row r="53" spans="2:8" ht="16.5" thickBot="1">
      <c r="B53" s="15"/>
    </row>
    <row r="54" spans="2:8" ht="19.5" thickBot="1">
      <c r="B54" s="37" t="s">
        <v>64</v>
      </c>
      <c r="C54" s="38" t="s">
        <v>54</v>
      </c>
      <c r="D54" s="38" t="s">
        <v>55</v>
      </c>
      <c r="E54" s="38" t="s">
        <v>56</v>
      </c>
      <c r="F54" s="38" t="s">
        <v>57</v>
      </c>
      <c r="G54" s="38" t="s">
        <v>65</v>
      </c>
      <c r="H54" s="38" t="s">
        <v>66</v>
      </c>
    </row>
    <row r="55" spans="2:8" ht="16.5" thickBot="1">
      <c r="B55" s="39">
        <v>0.5</v>
      </c>
      <c r="C55" s="40">
        <v>1</v>
      </c>
      <c r="D55" s="40">
        <v>0.99</v>
      </c>
      <c r="E55" s="40">
        <v>0.99</v>
      </c>
      <c r="F55" s="40">
        <v>0.01</v>
      </c>
      <c r="G55" s="40">
        <v>5.0000000000000001E-3</v>
      </c>
      <c r="H55" s="40">
        <v>2.5000000000000001E-3</v>
      </c>
    </row>
    <row r="56" spans="2:8" ht="16.5" thickBot="1">
      <c r="B56" s="39">
        <v>1</v>
      </c>
      <c r="C56" s="40">
        <v>1</v>
      </c>
      <c r="D56" s="40">
        <v>0.98019999999999996</v>
      </c>
      <c r="E56" s="40">
        <v>0.98</v>
      </c>
      <c r="F56" s="40">
        <v>0.01</v>
      </c>
      <c r="G56" s="40">
        <v>9.7999999999999997E-3</v>
      </c>
      <c r="H56" s="40">
        <v>9.7999999999999997E-3</v>
      </c>
    </row>
    <row r="57" spans="2:8" ht="16.5" thickBot="1">
      <c r="B57" s="39">
        <v>1.5</v>
      </c>
      <c r="C57" s="40">
        <v>1</v>
      </c>
      <c r="D57" s="40">
        <v>0.97040000000000004</v>
      </c>
      <c r="E57" s="40">
        <v>0.97</v>
      </c>
      <c r="F57" s="40">
        <v>0.01</v>
      </c>
      <c r="G57" s="40">
        <v>1.46E-2</v>
      </c>
      <c r="H57" s="40">
        <v>2.18E-2</v>
      </c>
    </row>
    <row r="58" spans="2:8" ht="16.5" thickBot="1">
      <c r="B58" s="39">
        <v>2</v>
      </c>
      <c r="C58" s="40">
        <v>1</v>
      </c>
      <c r="D58" s="40">
        <v>0.96079999999999999</v>
      </c>
      <c r="E58" s="40">
        <v>0.96</v>
      </c>
      <c r="F58" s="40">
        <v>0.01</v>
      </c>
      <c r="G58" s="40">
        <v>1.9199999999999998E-2</v>
      </c>
      <c r="H58" s="40">
        <v>3.8399999999999997E-2</v>
      </c>
    </row>
    <row r="59" spans="2:8" ht="16.5" thickBot="1">
      <c r="B59" s="39">
        <v>2.5</v>
      </c>
      <c r="C59" s="40">
        <v>1</v>
      </c>
      <c r="D59" s="40">
        <v>0.95120000000000005</v>
      </c>
      <c r="E59" s="40">
        <v>0.95</v>
      </c>
      <c r="F59" s="40">
        <v>0.01</v>
      </c>
      <c r="G59" s="40">
        <v>2.3800000000000002E-2</v>
      </c>
      <c r="H59" s="40">
        <v>5.9499999999999997E-2</v>
      </c>
    </row>
    <row r="60" spans="2:8" ht="16.5" thickBot="1">
      <c r="B60" s="39">
        <v>3</v>
      </c>
      <c r="C60" s="40">
        <v>1</v>
      </c>
      <c r="D60" s="40">
        <v>0.94179999999999997</v>
      </c>
      <c r="E60" s="40">
        <v>0.94</v>
      </c>
      <c r="F60" s="40">
        <v>8.9999999999999993E-3</v>
      </c>
      <c r="G60" s="40">
        <v>2.8299999999999999E-2</v>
      </c>
      <c r="H60" s="40">
        <v>8.48E-2</v>
      </c>
    </row>
    <row r="61" spans="2:8" ht="16.5" thickBot="1">
      <c r="B61" s="39">
        <v>3.5</v>
      </c>
      <c r="C61" s="40">
        <v>1</v>
      </c>
      <c r="D61" s="40">
        <v>0.93240000000000001</v>
      </c>
      <c r="E61" s="40">
        <v>0.93</v>
      </c>
      <c r="F61" s="40">
        <v>8.9999999999999993E-3</v>
      </c>
      <c r="G61" s="40">
        <v>3.2599999999999997E-2</v>
      </c>
      <c r="H61" s="40">
        <v>0.1143</v>
      </c>
    </row>
    <row r="62" spans="2:8" ht="16.5" thickBot="1">
      <c r="B62" s="39">
        <v>4</v>
      </c>
      <c r="C62" s="40">
        <v>1</v>
      </c>
      <c r="D62" s="40">
        <v>0.92310000000000003</v>
      </c>
      <c r="E62" s="40">
        <v>0.92</v>
      </c>
      <c r="F62" s="40">
        <v>8.9999999999999993E-3</v>
      </c>
      <c r="G62" s="40">
        <v>3.6900000000000002E-2</v>
      </c>
      <c r="H62" s="40">
        <v>0.14779999999999999</v>
      </c>
    </row>
    <row r="63" spans="2:8" ht="16.5" thickBot="1">
      <c r="B63" s="39">
        <v>4.5</v>
      </c>
      <c r="C63" s="40">
        <v>1</v>
      </c>
      <c r="D63" s="40">
        <v>0.91390000000000005</v>
      </c>
      <c r="E63" s="40">
        <v>0.91</v>
      </c>
      <c r="F63" s="40">
        <v>8.9999999999999993E-3</v>
      </c>
      <c r="G63" s="40">
        <v>4.1099999999999998E-2</v>
      </c>
      <c r="H63" s="40">
        <v>0.1852</v>
      </c>
    </row>
    <row r="64" spans="2:8" ht="16.5" thickBot="1">
      <c r="B64" s="39">
        <v>5</v>
      </c>
      <c r="C64" s="40">
        <v>101</v>
      </c>
      <c r="D64" s="40">
        <v>0.90480000000000005</v>
      </c>
      <c r="E64" s="40">
        <v>91.39</v>
      </c>
      <c r="F64" s="40">
        <v>0.91400000000000003</v>
      </c>
      <c r="G64" s="40">
        <v>4.5716000000000001</v>
      </c>
      <c r="H64" s="40">
        <v>22.858000000000001</v>
      </c>
    </row>
    <row r="65" spans="2:14" ht="15.75">
      <c r="B65" s="15"/>
    </row>
    <row r="66" spans="2:14" ht="15.75">
      <c r="B66" s="25" t="s">
        <v>79</v>
      </c>
    </row>
    <row r="67" spans="2:14" ht="15.75">
      <c r="B67" s="25"/>
    </row>
    <row r="68" spans="2:14">
      <c r="B68" s="23" t="s">
        <v>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2:14">
      <c r="B69" s="27" t="s">
        <v>58</v>
      </c>
      <c r="C69" s="28"/>
    </row>
    <row r="70" spans="2:14" ht="15.75">
      <c r="B70" s="25"/>
    </row>
    <row r="71" spans="2:14">
      <c r="B71" s="23" t="s">
        <v>4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2:14">
      <c r="B72" s="51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</row>
    <row r="73" spans="2:14"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</row>
    <row r="74" spans="2:14">
      <c r="B74" s="51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</row>
    <row r="75" spans="2:14"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</row>
    <row r="76" spans="2:14">
      <c r="B76" s="51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</row>
    <row r="77" spans="2:14"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</row>
    <row r="78" spans="2:14">
      <c r="B78" s="51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</row>
    <row r="79" spans="2:14"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</row>
    <row r="80" spans="2:14">
      <c r="B80" s="51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</row>
    <row r="81" spans="2:14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</row>
    <row r="82" spans="2:14">
      <c r="B82" s="51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</row>
    <row r="83" spans="2:14">
      <c r="B83" s="51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</row>
    <row r="84" spans="2:14">
      <c r="B84" s="51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</row>
    <row r="85" spans="2:14">
      <c r="B85" s="51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</row>
    <row r="86" spans="2:14">
      <c r="B86" s="51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</row>
    <row r="87" spans="2:14" ht="15.75">
      <c r="B87" s="25"/>
    </row>
    <row r="88" spans="2:14" ht="15.75">
      <c r="B88" s="25"/>
    </row>
    <row r="89" spans="2:14" ht="15.75">
      <c r="B89" s="25"/>
    </row>
    <row r="90" spans="2:14" ht="15.75">
      <c r="B90" s="25"/>
    </row>
    <row r="91" spans="2:14" ht="15.75">
      <c r="B91" s="15"/>
    </row>
    <row r="92" spans="2:14" ht="15.75">
      <c r="B92" s="15" t="s">
        <v>67</v>
      </c>
    </row>
    <row r="93" spans="2:14" ht="16.5" thickBot="1">
      <c r="B93" s="15"/>
    </row>
    <row r="94" spans="2:14" ht="16.5" thickBot="1">
      <c r="B94" s="41"/>
      <c r="C94" s="43"/>
      <c r="D94" s="44"/>
    </row>
    <row r="95" spans="2:14" ht="19.5" thickBot="1">
      <c r="B95" s="45" t="s">
        <v>68</v>
      </c>
      <c r="C95" s="46" t="s">
        <v>59</v>
      </c>
      <c r="D95" s="47" t="s">
        <v>69</v>
      </c>
    </row>
    <row r="96" spans="2:14" ht="16.5" thickBot="1">
      <c r="B96" s="39">
        <v>0</v>
      </c>
      <c r="C96" s="48">
        <v>2.3199999999999998E-2</v>
      </c>
      <c r="D96" s="49">
        <v>1</v>
      </c>
    </row>
    <row r="97" spans="2:14" ht="16.5" thickBot="1">
      <c r="B97" s="39">
        <v>0.5</v>
      </c>
      <c r="C97" s="48">
        <v>1.4800000000000001E-2</v>
      </c>
      <c r="D97" s="50">
        <v>0.98850000000000005</v>
      </c>
    </row>
    <row r="98" spans="2:14" ht="16.5" thickBot="1">
      <c r="B98" s="39">
        <v>1</v>
      </c>
      <c r="C98" s="48">
        <v>1.06E-2</v>
      </c>
      <c r="D98" s="50">
        <v>0.98129999999999995</v>
      </c>
    </row>
    <row r="99" spans="2:14" ht="16.5" thickBot="1">
      <c r="B99" s="39">
        <v>1.5</v>
      </c>
      <c r="C99" s="48">
        <v>2.4899999999999999E-2</v>
      </c>
      <c r="D99" s="50">
        <v>0.97609999999999997</v>
      </c>
    </row>
    <row r="100" spans="2:14" ht="16.5" thickBot="1">
      <c r="B100" s="39">
        <v>2</v>
      </c>
      <c r="C100" s="48">
        <v>1.7999999999999999E-2</v>
      </c>
      <c r="D100" s="50">
        <v>0.96409999999999996</v>
      </c>
    </row>
    <row r="101" spans="2:14" ht="15.75">
      <c r="B101" s="24"/>
    </row>
    <row r="102" spans="2:14" ht="15.75">
      <c r="B102" s="25" t="s">
        <v>81</v>
      </c>
      <c r="C102" s="16"/>
    </row>
    <row r="103" spans="2:14" ht="15.75">
      <c r="B103" s="25" t="s">
        <v>80</v>
      </c>
    </row>
    <row r="105" spans="2:14">
      <c r="B105" s="23" t="s">
        <v>3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</row>
    <row r="106" spans="2:14">
      <c r="B106" s="27" t="s">
        <v>60</v>
      </c>
      <c r="C106" s="28"/>
    </row>
    <row r="108" spans="2:14">
      <c r="B108" s="23" t="s">
        <v>4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</sheetData>
  <mergeCells count="2">
    <mergeCell ref="B7:D7"/>
    <mergeCell ref="F7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2DAD-42B0-4808-8B90-3CF4FAFFDD87}">
  <dimension ref="A1:Z126"/>
  <sheetViews>
    <sheetView topLeftCell="A60" workbookViewId="0">
      <selection activeCell="B83" sqref="B83"/>
    </sheetView>
  </sheetViews>
  <sheetFormatPr defaultRowHeight="15"/>
  <cols>
    <col min="2" max="2" width="18.7109375" customWidth="1"/>
  </cols>
  <sheetData>
    <row r="1" spans="1:2" ht="23.25">
      <c r="A1" s="18">
        <v>7</v>
      </c>
    </row>
    <row r="3" spans="1:2" ht="15.75">
      <c r="B3" s="15" t="s">
        <v>85</v>
      </c>
    </row>
    <row r="4" spans="1:2" ht="15.75">
      <c r="B4" s="15"/>
    </row>
    <row r="5" spans="1:2" ht="15.75">
      <c r="B5" s="53"/>
    </row>
    <row r="6" spans="1:2" ht="15.75">
      <c r="B6" s="53"/>
    </row>
    <row r="8" spans="1:2" ht="15.75">
      <c r="B8" s="15"/>
    </row>
    <row r="9" spans="1:2" ht="15.75">
      <c r="B9" s="15"/>
    </row>
    <row r="10" spans="1:2" ht="15.75">
      <c r="B10" s="15"/>
    </row>
    <row r="11" spans="1:2" ht="15.75">
      <c r="B11" s="15"/>
    </row>
    <row r="12" spans="1:2" ht="15.75">
      <c r="B12" s="15"/>
    </row>
    <row r="13" spans="1:2" ht="15.75">
      <c r="B13" s="15"/>
    </row>
    <row r="14" spans="1:2" ht="15.75">
      <c r="B14" s="15"/>
    </row>
    <row r="15" spans="1:2" ht="15.75">
      <c r="B15" s="15"/>
    </row>
    <row r="16" spans="1:2" ht="15.75">
      <c r="B16" s="15"/>
    </row>
    <row r="17" spans="2:5" ht="15.75">
      <c r="B17" s="15"/>
    </row>
    <row r="18" spans="2:5" ht="15.75">
      <c r="B18" s="16"/>
    </row>
    <row r="19" spans="2:5" ht="15.75">
      <c r="B19" s="16"/>
    </row>
    <row r="20" spans="2:5" ht="15.75">
      <c r="B20" s="16"/>
    </row>
    <row r="21" spans="2:5" ht="15.75">
      <c r="B21" s="16"/>
    </row>
    <row r="22" spans="2:5" ht="15.75">
      <c r="B22" s="15"/>
    </row>
    <row r="23" spans="2:5" ht="15.75">
      <c r="B23" s="15"/>
    </row>
    <row r="24" spans="2:5" ht="15.75">
      <c r="B24" s="15"/>
    </row>
    <row r="25" spans="2:5" ht="15.75">
      <c r="B25" s="15"/>
    </row>
    <row r="26" spans="2:5" ht="15.75">
      <c r="B26" s="15"/>
    </row>
    <row r="27" spans="2:5" ht="15.75">
      <c r="B27" s="15"/>
    </row>
    <row r="29" spans="2:5" ht="15.75">
      <c r="B29" s="15"/>
    </row>
    <row r="30" spans="2:5" ht="15.75">
      <c r="B30" s="16"/>
    </row>
    <row r="31" spans="2:5" ht="16.5" thickBot="1">
      <c r="B31" s="16"/>
    </row>
    <row r="32" spans="2:5" ht="48" thickBot="1">
      <c r="B32" s="54"/>
      <c r="C32" s="128" t="s">
        <v>87</v>
      </c>
      <c r="D32" s="129"/>
      <c r="E32" s="57" t="s">
        <v>88</v>
      </c>
    </row>
    <row r="33" spans="2:14" ht="16.5" thickBot="1">
      <c r="B33" s="58"/>
      <c r="C33" s="59" t="s">
        <v>89</v>
      </c>
      <c r="D33" s="60" t="s">
        <v>90</v>
      </c>
      <c r="E33" s="60" t="s">
        <v>89</v>
      </c>
    </row>
    <row r="34" spans="2:14" ht="16.5" thickBot="1">
      <c r="B34" s="61"/>
      <c r="C34" s="62">
        <v>0.6</v>
      </c>
      <c r="D34" s="63">
        <v>-0.1</v>
      </c>
      <c r="E34" s="63">
        <v>0.25219999999999998</v>
      </c>
    </row>
    <row r="35" spans="2:14" ht="16.5" thickBot="1">
      <c r="B35" s="61"/>
      <c r="C35" s="62">
        <v>0.01</v>
      </c>
      <c r="D35" s="63">
        <v>0</v>
      </c>
      <c r="E35" s="63">
        <v>0.04</v>
      </c>
    </row>
    <row r="36" spans="2:14" ht="16.5" thickBot="1">
      <c r="B36" s="61"/>
      <c r="C36" s="62">
        <v>0.02</v>
      </c>
      <c r="D36" s="63">
        <v>0.01</v>
      </c>
      <c r="E36" s="63">
        <v>2.24E-2</v>
      </c>
    </row>
    <row r="37" spans="2:14" ht="16.5" thickBot="1">
      <c r="B37" s="61"/>
      <c r="C37" s="65">
        <v>-0.01</v>
      </c>
      <c r="D37" s="66">
        <v>1.4999999999999999E-2</v>
      </c>
      <c r="E37" s="66">
        <v>5.0000000000000001E-3</v>
      </c>
    </row>
    <row r="38" spans="2:14" ht="15.75">
      <c r="B38" s="16"/>
    </row>
    <row r="39" spans="2:14" ht="15.75">
      <c r="B39" s="16" t="s">
        <v>242</v>
      </c>
    </row>
    <row r="40" spans="2:14" ht="15.75">
      <c r="B40" s="53"/>
    </row>
    <row r="41" spans="2:14">
      <c r="B41" s="23" t="s">
        <v>3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2:14">
      <c r="B42" s="106" t="s">
        <v>243</v>
      </c>
      <c r="C42" s="22"/>
      <c r="D42" s="51"/>
      <c r="E42" s="107"/>
      <c r="F42" s="51"/>
      <c r="G42" s="51"/>
      <c r="H42" s="51"/>
      <c r="I42" s="51"/>
      <c r="J42" s="51"/>
      <c r="K42" s="51"/>
      <c r="L42" s="51"/>
      <c r="M42" s="51"/>
      <c r="N42" s="51"/>
    </row>
    <row r="44" spans="2:14">
      <c r="B44" s="23" t="s">
        <v>4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4" s="22" customFormat="1"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2:14" s="22" customFormat="1"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2:14" s="22" customFormat="1"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2:14" s="22" customFormat="1"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2:14" s="22" customFormat="1"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2:14" ht="15.75">
      <c r="B50" s="53"/>
    </row>
    <row r="51" spans="2:14" ht="15.75">
      <c r="B51" s="53"/>
    </row>
    <row r="52" spans="2:14" ht="15.75">
      <c r="B52" s="53"/>
    </row>
    <row r="53" spans="2:14" ht="15.75">
      <c r="B53" s="14"/>
    </row>
    <row r="54" spans="2:14" ht="15.75">
      <c r="B54" s="53"/>
    </row>
    <row r="55" spans="2:14" ht="16.5" thickBot="1">
      <c r="B55" s="16"/>
    </row>
    <row r="56" spans="2:14" ht="48" thickBot="1">
      <c r="B56" s="54"/>
      <c r="C56" s="128" t="s">
        <v>87</v>
      </c>
      <c r="D56" s="129"/>
      <c r="E56" s="57" t="s">
        <v>88</v>
      </c>
    </row>
    <row r="57" spans="2:14" ht="16.5" thickBot="1">
      <c r="B57" s="58"/>
      <c r="C57" s="59" t="s">
        <v>89</v>
      </c>
      <c r="D57" s="60" t="s">
        <v>90</v>
      </c>
      <c r="E57" s="60" t="s">
        <v>89</v>
      </c>
    </row>
    <row r="58" spans="2:14" ht="16.5" thickBot="1">
      <c r="B58" s="58" t="s">
        <v>244</v>
      </c>
      <c r="C58" s="65">
        <v>-0.01</v>
      </c>
      <c r="D58" s="66">
        <v>1.4999999999999999E-2</v>
      </c>
      <c r="E58" s="66">
        <v>5.0000000000000001E-3</v>
      </c>
    </row>
    <row r="59" spans="2:14" ht="16.5" thickBot="1">
      <c r="B59" s="58" t="s">
        <v>245</v>
      </c>
      <c r="C59" s="65">
        <v>0</v>
      </c>
      <c r="D59" s="66">
        <v>1.4999999999999999E-2</v>
      </c>
      <c r="E59" s="66">
        <v>1.4999999999999999E-2</v>
      </c>
    </row>
    <row r="60" spans="2:14" ht="15.75">
      <c r="B60" s="53"/>
    </row>
    <row r="61" spans="2:14" ht="15.75">
      <c r="B61" s="26" t="s">
        <v>246</v>
      </c>
    </row>
    <row r="62" spans="2:14" ht="15.75">
      <c r="B62" s="53" t="s">
        <v>247</v>
      </c>
    </row>
    <row r="63" spans="2:14" ht="15.75">
      <c r="B63" s="53" t="s">
        <v>91</v>
      </c>
    </row>
    <row r="64" spans="2:14">
      <c r="B64" s="23" t="s">
        <v>3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2:18">
      <c r="B65" s="106" t="s">
        <v>284</v>
      </c>
      <c r="C65" s="22"/>
      <c r="D65" s="51"/>
      <c r="E65" s="51"/>
      <c r="F65" s="51"/>
      <c r="G65" s="51"/>
      <c r="I65" s="106" t="s">
        <v>285</v>
      </c>
      <c r="J65" s="51"/>
      <c r="K65" s="51"/>
      <c r="L65" s="51"/>
      <c r="M65" s="51"/>
      <c r="N65" s="51"/>
    </row>
    <row r="66" spans="2:18">
      <c r="R66" t="s">
        <v>286</v>
      </c>
    </row>
    <row r="85" spans="2:26">
      <c r="B85" s="23" t="s">
        <v>289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2:26" ht="16.5" thickBot="1">
      <c r="B86" s="113"/>
    </row>
    <row r="87" spans="2:26">
      <c r="B87" s="121" t="s">
        <v>252</v>
      </c>
      <c r="C87" s="114"/>
      <c r="D87" s="114"/>
      <c r="E87" s="114" t="s">
        <v>253</v>
      </c>
      <c r="F87" s="114"/>
      <c r="G87" s="114"/>
      <c r="H87" s="114"/>
      <c r="I87" s="114"/>
      <c r="J87" s="114"/>
      <c r="K87" s="114"/>
      <c r="L87" s="114"/>
      <c r="M87" s="114" t="s">
        <v>254</v>
      </c>
      <c r="N87" s="114"/>
      <c r="O87" s="114"/>
      <c r="P87" s="114"/>
      <c r="Q87" s="114" t="s">
        <v>255</v>
      </c>
      <c r="R87" s="114"/>
      <c r="S87" s="114"/>
      <c r="T87" s="114"/>
      <c r="U87" s="114" t="s">
        <v>256</v>
      </c>
      <c r="V87" s="114"/>
      <c r="W87" s="114"/>
      <c r="X87" s="114" t="s">
        <v>257</v>
      </c>
      <c r="Y87" s="114"/>
      <c r="Z87" s="114"/>
    </row>
    <row r="88" spans="2:26" ht="15.75" thickBot="1">
      <c r="B88" s="122"/>
      <c r="C88" s="114"/>
      <c r="D88" s="114"/>
      <c r="E88" s="114" t="s">
        <v>258</v>
      </c>
      <c r="F88" s="115" t="s">
        <v>259</v>
      </c>
      <c r="G88" s="115" t="s">
        <v>260</v>
      </c>
      <c r="H88" s="114" t="s">
        <v>261</v>
      </c>
      <c r="I88" s="115" t="s">
        <v>262</v>
      </c>
      <c r="J88" s="115" t="s">
        <v>263</v>
      </c>
      <c r="K88" s="114" t="s">
        <v>264</v>
      </c>
      <c r="L88" s="114"/>
      <c r="M88" s="115" t="s">
        <v>265</v>
      </c>
      <c r="N88" s="115" t="s">
        <v>261</v>
      </c>
      <c r="O88" s="114" t="s">
        <v>264</v>
      </c>
      <c r="P88" s="114"/>
      <c r="Q88" s="114" t="s">
        <v>253</v>
      </c>
      <c r="R88" s="114" t="s">
        <v>254</v>
      </c>
      <c r="S88" s="114" t="s">
        <v>266</v>
      </c>
      <c r="T88" s="114"/>
      <c r="U88" s="114" t="s">
        <v>267</v>
      </c>
      <c r="V88" s="114" t="s">
        <v>268</v>
      </c>
      <c r="W88" s="114"/>
      <c r="X88" s="114" t="s">
        <v>267</v>
      </c>
      <c r="Y88" s="114" t="s">
        <v>268</v>
      </c>
      <c r="Z88" s="114"/>
    </row>
    <row r="89" spans="2:26" ht="10.15" customHeight="1">
      <c r="B89" s="114" t="s">
        <v>269</v>
      </c>
      <c r="C89" s="114">
        <v>0.6</v>
      </c>
      <c r="D89" s="114"/>
      <c r="E89" s="114">
        <v>1</v>
      </c>
      <c r="F89" s="120"/>
      <c r="G89" s="120"/>
      <c r="H89" s="114">
        <f t="shared" ref="H89:H108" si="0">I89+J89</f>
        <v>0</v>
      </c>
      <c r="I89" s="120"/>
      <c r="J89" s="120"/>
      <c r="K89" s="114">
        <f t="shared" ref="K89:K108" si="1">EXP(H89-F89*$C$98-G89*$C$99)</f>
        <v>1</v>
      </c>
      <c r="L89" s="114"/>
      <c r="M89" s="120"/>
      <c r="N89" s="120"/>
      <c r="O89" s="114">
        <f t="shared" ref="O89:O108" si="2">EXP(N89-M89*$C$105)</f>
        <v>1</v>
      </c>
      <c r="P89" s="114"/>
      <c r="Q89" s="116">
        <f t="shared" ref="Q89:Q108" si="3">(1/K89)^(1/E89)-1</f>
        <v>0</v>
      </c>
      <c r="R89" s="116">
        <f t="shared" ref="R89:R108" si="4">(1/O89)^(1/E89)-1</f>
        <v>0</v>
      </c>
      <c r="S89" s="117">
        <f t="shared" ref="S89:S108" si="5">O89-K89</f>
        <v>0</v>
      </c>
      <c r="T89" s="114"/>
      <c r="U89" s="126" t="s">
        <v>270</v>
      </c>
      <c r="V89" s="126" t="s">
        <v>270</v>
      </c>
      <c r="W89" s="114"/>
      <c r="X89" s="126" t="s">
        <v>271</v>
      </c>
      <c r="Y89" s="126" t="s">
        <v>271</v>
      </c>
      <c r="Z89" s="114"/>
    </row>
    <row r="90" spans="2:26">
      <c r="B90" s="114" t="s">
        <v>272</v>
      </c>
      <c r="C90" s="114">
        <v>-0.1</v>
      </c>
      <c r="D90" s="114"/>
      <c r="E90" s="114">
        <f t="shared" ref="E90:E108" si="6">E89+1</f>
        <v>2</v>
      </c>
      <c r="F90" s="120"/>
      <c r="G90" s="120"/>
      <c r="H90" s="114">
        <f t="shared" si="0"/>
        <v>0</v>
      </c>
      <c r="I90" s="120"/>
      <c r="J90" s="120"/>
      <c r="K90" s="114">
        <f t="shared" si="1"/>
        <v>1</v>
      </c>
      <c r="L90" s="114"/>
      <c r="M90" s="120"/>
      <c r="N90" s="120"/>
      <c r="O90" s="114">
        <f t="shared" si="2"/>
        <v>1</v>
      </c>
      <c r="P90" s="114"/>
      <c r="Q90" s="116">
        <f t="shared" si="3"/>
        <v>0</v>
      </c>
      <c r="R90" s="116">
        <f t="shared" si="4"/>
        <v>0</v>
      </c>
      <c r="S90" s="117">
        <f t="shared" si="5"/>
        <v>0</v>
      </c>
      <c r="T90" s="114"/>
      <c r="U90" s="125">
        <v>0.01</v>
      </c>
      <c r="V90" s="125">
        <v>0.01</v>
      </c>
      <c r="W90" s="114"/>
      <c r="X90" s="125">
        <v>0.01</v>
      </c>
      <c r="Y90" s="125">
        <v>0.01</v>
      </c>
      <c r="Z90" s="114"/>
    </row>
    <row r="91" spans="2:26">
      <c r="B91" s="114"/>
      <c r="C91" s="114"/>
      <c r="D91" s="114"/>
      <c r="E91" s="114">
        <f t="shared" si="6"/>
        <v>3</v>
      </c>
      <c r="F91" s="120"/>
      <c r="G91" s="120"/>
      <c r="H91" s="114">
        <f t="shared" si="0"/>
        <v>0</v>
      </c>
      <c r="I91" s="120"/>
      <c r="J91" s="120"/>
      <c r="K91" s="114">
        <f t="shared" si="1"/>
        <v>1</v>
      </c>
      <c r="L91" s="114"/>
      <c r="M91" s="120"/>
      <c r="N91" s="120"/>
      <c r="O91" s="114">
        <f t="shared" si="2"/>
        <v>1</v>
      </c>
      <c r="P91" s="114"/>
      <c r="Q91" s="116">
        <f t="shared" si="3"/>
        <v>0</v>
      </c>
      <c r="R91" s="116">
        <f t="shared" si="4"/>
        <v>0</v>
      </c>
      <c r="S91" s="117">
        <f t="shared" si="5"/>
        <v>0</v>
      </c>
      <c r="T91" s="114"/>
      <c r="U91" s="125">
        <v>0.02</v>
      </c>
      <c r="V91" s="125">
        <v>0.02</v>
      </c>
      <c r="W91" s="114"/>
      <c r="X91" s="125">
        <v>0.02</v>
      </c>
      <c r="Y91" s="125">
        <v>0.02</v>
      </c>
      <c r="Z91" s="114"/>
    </row>
    <row r="92" spans="2:26">
      <c r="B92" s="114" t="s">
        <v>273</v>
      </c>
      <c r="C92" s="114">
        <v>0.01</v>
      </c>
      <c r="D92" s="114"/>
      <c r="E92" s="114">
        <f t="shared" si="6"/>
        <v>4</v>
      </c>
      <c r="F92" s="120"/>
      <c r="G92" s="120"/>
      <c r="H92" s="114">
        <f t="shared" si="0"/>
        <v>0</v>
      </c>
      <c r="I92" s="120"/>
      <c r="J92" s="120"/>
      <c r="K92" s="114">
        <f t="shared" si="1"/>
        <v>1</v>
      </c>
      <c r="L92" s="114"/>
      <c r="M92" s="120"/>
      <c r="N92" s="120"/>
      <c r="O92" s="114">
        <f t="shared" si="2"/>
        <v>1</v>
      </c>
      <c r="P92" s="114"/>
      <c r="Q92" s="116">
        <f t="shared" si="3"/>
        <v>0</v>
      </c>
      <c r="R92" s="116">
        <f t="shared" si="4"/>
        <v>0</v>
      </c>
      <c r="S92" s="117">
        <f t="shared" si="5"/>
        <v>0</v>
      </c>
      <c r="T92" s="114"/>
      <c r="U92" s="125">
        <v>0.03</v>
      </c>
      <c r="V92" s="125">
        <v>0.03</v>
      </c>
      <c r="W92" s="114"/>
      <c r="X92" s="125">
        <v>0.03</v>
      </c>
      <c r="Y92" s="125">
        <v>0.03</v>
      </c>
      <c r="Z92" s="114"/>
    </row>
    <row r="93" spans="2:26">
      <c r="B93" s="114" t="s">
        <v>274</v>
      </c>
      <c r="C93" s="114">
        <v>0</v>
      </c>
      <c r="D93" s="114"/>
      <c r="E93" s="114">
        <f t="shared" si="6"/>
        <v>5</v>
      </c>
      <c r="F93" s="120"/>
      <c r="G93" s="120"/>
      <c r="H93" s="114">
        <f t="shared" si="0"/>
        <v>0</v>
      </c>
      <c r="I93" s="120"/>
      <c r="J93" s="120"/>
      <c r="K93" s="114">
        <f t="shared" si="1"/>
        <v>1</v>
      </c>
      <c r="L93" s="114"/>
      <c r="M93" s="120"/>
      <c r="N93" s="120"/>
      <c r="O93" s="114">
        <f t="shared" si="2"/>
        <v>1</v>
      </c>
      <c r="P93" s="114"/>
      <c r="Q93" s="116">
        <f t="shared" si="3"/>
        <v>0</v>
      </c>
      <c r="R93" s="116">
        <f t="shared" si="4"/>
        <v>0</v>
      </c>
      <c r="S93" s="117">
        <f t="shared" si="5"/>
        <v>0</v>
      </c>
      <c r="T93" s="114"/>
      <c r="U93" s="125">
        <v>0.04</v>
      </c>
      <c r="V93" s="125">
        <v>0.04</v>
      </c>
      <c r="W93" s="114"/>
      <c r="X93" s="125">
        <v>0.04</v>
      </c>
      <c r="Y93" s="125">
        <v>0.04</v>
      </c>
      <c r="Z93" s="114"/>
    </row>
    <row r="94" spans="2:26">
      <c r="B94" s="114"/>
      <c r="C94" s="114"/>
      <c r="D94" s="114"/>
      <c r="E94" s="114">
        <f t="shared" si="6"/>
        <v>6</v>
      </c>
      <c r="F94" s="120"/>
      <c r="G94" s="120"/>
      <c r="H94" s="114">
        <f t="shared" si="0"/>
        <v>0</v>
      </c>
      <c r="I94" s="120"/>
      <c r="J94" s="120"/>
      <c r="K94" s="114">
        <f t="shared" si="1"/>
        <v>1</v>
      </c>
      <c r="L94" s="114"/>
      <c r="M94" s="120"/>
      <c r="N94" s="120"/>
      <c r="O94" s="114">
        <f t="shared" si="2"/>
        <v>1</v>
      </c>
      <c r="P94" s="114"/>
      <c r="Q94" s="116">
        <f t="shared" si="3"/>
        <v>0</v>
      </c>
      <c r="R94" s="116">
        <f t="shared" si="4"/>
        <v>0</v>
      </c>
      <c r="S94" s="117">
        <f t="shared" si="5"/>
        <v>0</v>
      </c>
      <c r="T94" s="114"/>
      <c r="U94" s="125">
        <v>0.05</v>
      </c>
      <c r="V94" s="125">
        <v>0.05</v>
      </c>
      <c r="W94" s="114"/>
      <c r="X94" s="125">
        <v>0.05</v>
      </c>
      <c r="Y94" s="125">
        <v>0.05</v>
      </c>
      <c r="Z94" s="114"/>
    </row>
    <row r="95" spans="2:26">
      <c r="B95" s="114" t="s">
        <v>275</v>
      </c>
      <c r="C95" s="114">
        <v>0.02</v>
      </c>
      <c r="D95" s="114"/>
      <c r="E95" s="114">
        <f t="shared" si="6"/>
        <v>7</v>
      </c>
      <c r="F95" s="120"/>
      <c r="G95" s="120"/>
      <c r="H95" s="114">
        <f t="shared" si="0"/>
        <v>0</v>
      </c>
      <c r="I95" s="120"/>
      <c r="J95" s="120"/>
      <c r="K95" s="114">
        <f t="shared" si="1"/>
        <v>1</v>
      </c>
      <c r="L95" s="114"/>
      <c r="M95" s="120"/>
      <c r="N95" s="120"/>
      <c r="O95" s="114">
        <f t="shared" si="2"/>
        <v>1</v>
      </c>
      <c r="P95" s="114"/>
      <c r="Q95" s="116">
        <f t="shared" si="3"/>
        <v>0</v>
      </c>
      <c r="R95" s="116">
        <f t="shared" si="4"/>
        <v>0</v>
      </c>
      <c r="S95" s="117">
        <f t="shared" si="5"/>
        <v>0</v>
      </c>
      <c r="T95" s="114"/>
      <c r="U95" s="125">
        <v>0.06</v>
      </c>
      <c r="V95" s="125">
        <v>0.06</v>
      </c>
      <c r="W95" s="114"/>
      <c r="X95" s="125">
        <v>0.06</v>
      </c>
      <c r="Y95" s="125">
        <v>0.06</v>
      </c>
      <c r="Z95" s="114"/>
    </row>
    <row r="96" spans="2:26">
      <c r="B96" s="114" t="s">
        <v>276</v>
      </c>
      <c r="C96" s="114">
        <v>0.01</v>
      </c>
      <c r="D96" s="114"/>
      <c r="E96" s="114">
        <f t="shared" si="6"/>
        <v>8</v>
      </c>
      <c r="F96" s="120"/>
      <c r="G96" s="120"/>
      <c r="H96" s="114">
        <f t="shared" si="0"/>
        <v>0</v>
      </c>
      <c r="I96" s="120"/>
      <c r="J96" s="120"/>
      <c r="K96" s="114">
        <f t="shared" si="1"/>
        <v>1</v>
      </c>
      <c r="L96" s="114"/>
      <c r="M96" s="120"/>
      <c r="N96" s="120"/>
      <c r="O96" s="114">
        <f t="shared" si="2"/>
        <v>1</v>
      </c>
      <c r="P96" s="114"/>
      <c r="Q96" s="116">
        <f t="shared" si="3"/>
        <v>0</v>
      </c>
      <c r="R96" s="116">
        <f t="shared" si="4"/>
        <v>0</v>
      </c>
      <c r="S96" s="117">
        <f t="shared" si="5"/>
        <v>0</v>
      </c>
      <c r="T96" s="114"/>
      <c r="U96" s="125">
        <v>7.0000000000000007E-2</v>
      </c>
      <c r="V96" s="125">
        <v>7.0000000000000007E-2</v>
      </c>
      <c r="W96" s="114"/>
      <c r="X96" s="125">
        <v>7.0000000000000007E-2</v>
      </c>
      <c r="Y96" s="125">
        <v>7.0000000000000007E-2</v>
      </c>
      <c r="Z96" s="114"/>
    </row>
    <row r="97" spans="2:26">
      <c r="B97" s="114"/>
      <c r="C97" s="114"/>
      <c r="D97" s="114"/>
      <c r="E97" s="114">
        <f t="shared" si="6"/>
        <v>9</v>
      </c>
      <c r="F97" s="120"/>
      <c r="G97" s="120"/>
      <c r="H97" s="114">
        <f t="shared" si="0"/>
        <v>0</v>
      </c>
      <c r="I97" s="120"/>
      <c r="J97" s="120"/>
      <c r="K97" s="114">
        <f t="shared" si="1"/>
        <v>1</v>
      </c>
      <c r="L97" s="114"/>
      <c r="M97" s="120"/>
      <c r="N97" s="120"/>
      <c r="O97" s="114">
        <f t="shared" si="2"/>
        <v>1</v>
      </c>
      <c r="P97" s="114"/>
      <c r="Q97" s="116">
        <f t="shared" si="3"/>
        <v>0</v>
      </c>
      <c r="R97" s="116">
        <f t="shared" si="4"/>
        <v>0</v>
      </c>
      <c r="S97" s="117">
        <f t="shared" si="5"/>
        <v>0</v>
      </c>
      <c r="T97" s="114"/>
      <c r="U97" s="125">
        <v>0.06</v>
      </c>
      <c r="V97" s="125">
        <v>0.06</v>
      </c>
      <c r="W97" s="114"/>
      <c r="X97" s="125">
        <v>0.06</v>
      </c>
      <c r="Y97" s="125">
        <v>0.06</v>
      </c>
      <c r="Z97" s="114"/>
    </row>
    <row r="98" spans="2:26">
      <c r="B98" s="114" t="s">
        <v>277</v>
      </c>
      <c r="C98" s="123">
        <v>-0.01</v>
      </c>
      <c r="D98" s="124" t="s">
        <v>278</v>
      </c>
      <c r="E98" s="114">
        <f t="shared" si="6"/>
        <v>10</v>
      </c>
      <c r="F98" s="120"/>
      <c r="G98" s="120"/>
      <c r="H98" s="114">
        <f t="shared" si="0"/>
        <v>0</v>
      </c>
      <c r="I98" s="120"/>
      <c r="J98" s="120"/>
      <c r="K98" s="114">
        <f t="shared" si="1"/>
        <v>1</v>
      </c>
      <c r="L98" s="114"/>
      <c r="M98" s="120"/>
      <c r="N98" s="120"/>
      <c r="O98" s="114">
        <f t="shared" si="2"/>
        <v>1</v>
      </c>
      <c r="P98" s="114"/>
      <c r="Q98" s="116">
        <f t="shared" si="3"/>
        <v>0</v>
      </c>
      <c r="R98" s="116">
        <f t="shared" si="4"/>
        <v>0</v>
      </c>
      <c r="S98" s="117">
        <f t="shared" si="5"/>
        <v>0</v>
      </c>
      <c r="T98" s="114"/>
      <c r="U98" s="125">
        <v>0.05</v>
      </c>
      <c r="V98" s="125">
        <v>0.05</v>
      </c>
      <c r="W98" s="114"/>
      <c r="X98" s="125">
        <v>0.05</v>
      </c>
      <c r="Y98" s="125">
        <v>0.05</v>
      </c>
      <c r="Z98" s="114"/>
    </row>
    <row r="99" spans="2:26">
      <c r="B99" s="114" t="s">
        <v>279</v>
      </c>
      <c r="C99" s="118">
        <v>1.4999999999999999E-2</v>
      </c>
      <c r="D99" s="114"/>
      <c r="E99" s="114">
        <f t="shared" si="6"/>
        <v>11</v>
      </c>
      <c r="F99" s="120"/>
      <c r="G99" s="120"/>
      <c r="H99" s="114">
        <f t="shared" si="0"/>
        <v>0</v>
      </c>
      <c r="I99" s="120"/>
      <c r="J99" s="120"/>
      <c r="K99" s="114">
        <f t="shared" si="1"/>
        <v>1</v>
      </c>
      <c r="L99" s="114"/>
      <c r="M99" s="120"/>
      <c r="N99" s="120"/>
      <c r="O99" s="114">
        <f t="shared" si="2"/>
        <v>1</v>
      </c>
      <c r="P99" s="114"/>
      <c r="Q99" s="116">
        <f t="shared" si="3"/>
        <v>0</v>
      </c>
      <c r="R99" s="116">
        <f t="shared" si="4"/>
        <v>0</v>
      </c>
      <c r="S99" s="117">
        <f t="shared" si="5"/>
        <v>0</v>
      </c>
      <c r="T99" s="114"/>
      <c r="U99" s="125">
        <v>0.04</v>
      </c>
      <c r="V99" s="125">
        <v>0.04</v>
      </c>
      <c r="W99" s="114"/>
      <c r="X99" s="125">
        <v>0.04</v>
      </c>
      <c r="Y99" s="125">
        <v>0.04</v>
      </c>
      <c r="Z99" s="114"/>
    </row>
    <row r="100" spans="2:26">
      <c r="B100" s="114"/>
      <c r="C100" s="114"/>
      <c r="D100" s="114"/>
      <c r="E100" s="114">
        <f t="shared" si="6"/>
        <v>12</v>
      </c>
      <c r="F100" s="120"/>
      <c r="G100" s="120"/>
      <c r="H100" s="114">
        <f t="shared" si="0"/>
        <v>0</v>
      </c>
      <c r="I100" s="120"/>
      <c r="J100" s="120"/>
      <c r="K100" s="114">
        <f t="shared" si="1"/>
        <v>1</v>
      </c>
      <c r="L100" s="114"/>
      <c r="M100" s="120"/>
      <c r="N100" s="120"/>
      <c r="O100" s="114">
        <f t="shared" si="2"/>
        <v>1</v>
      </c>
      <c r="P100" s="114"/>
      <c r="Q100" s="116">
        <f t="shared" si="3"/>
        <v>0</v>
      </c>
      <c r="R100" s="116">
        <f t="shared" si="4"/>
        <v>0</v>
      </c>
      <c r="S100" s="117">
        <f t="shared" si="5"/>
        <v>0</v>
      </c>
      <c r="T100" s="114"/>
      <c r="U100" s="125">
        <v>0.03</v>
      </c>
      <c r="V100" s="125">
        <v>0.03</v>
      </c>
      <c r="W100" s="114"/>
      <c r="X100" s="125">
        <v>0.03</v>
      </c>
      <c r="Y100" s="125">
        <v>0.03</v>
      </c>
      <c r="Z100" s="114"/>
    </row>
    <row r="101" spans="2:26">
      <c r="B101" s="114"/>
      <c r="C101" s="114"/>
      <c r="D101" s="114"/>
      <c r="E101" s="114">
        <f t="shared" si="6"/>
        <v>13</v>
      </c>
      <c r="F101" s="120"/>
      <c r="G101" s="120"/>
      <c r="H101" s="114">
        <f t="shared" si="0"/>
        <v>0</v>
      </c>
      <c r="I101" s="120"/>
      <c r="J101" s="120"/>
      <c r="K101" s="114">
        <f t="shared" si="1"/>
        <v>1</v>
      </c>
      <c r="L101" s="114"/>
      <c r="M101" s="120"/>
      <c r="N101" s="120"/>
      <c r="O101" s="114">
        <f t="shared" si="2"/>
        <v>1</v>
      </c>
      <c r="P101" s="114"/>
      <c r="Q101" s="116">
        <f t="shared" si="3"/>
        <v>0</v>
      </c>
      <c r="R101" s="116">
        <f t="shared" si="4"/>
        <v>0</v>
      </c>
      <c r="S101" s="117">
        <f t="shared" si="5"/>
        <v>0</v>
      </c>
      <c r="T101" s="114"/>
      <c r="U101" s="125">
        <v>0.02</v>
      </c>
      <c r="V101" s="125">
        <v>0.02</v>
      </c>
      <c r="W101" s="114"/>
      <c r="X101" s="125">
        <v>0.02</v>
      </c>
      <c r="Y101" s="125">
        <v>0.02</v>
      </c>
      <c r="Z101" s="114"/>
    </row>
    <row r="102" spans="2:26">
      <c r="B102" s="114" t="s">
        <v>280</v>
      </c>
      <c r="C102" s="114">
        <v>0.25219999999999998</v>
      </c>
      <c r="D102" s="114"/>
      <c r="E102" s="114">
        <f t="shared" si="6"/>
        <v>14</v>
      </c>
      <c r="F102" s="120"/>
      <c r="G102" s="120"/>
      <c r="H102" s="114">
        <f t="shared" si="0"/>
        <v>0</v>
      </c>
      <c r="I102" s="120"/>
      <c r="J102" s="120"/>
      <c r="K102" s="114">
        <f t="shared" si="1"/>
        <v>1</v>
      </c>
      <c r="L102" s="114"/>
      <c r="M102" s="120"/>
      <c r="N102" s="120"/>
      <c r="O102" s="114">
        <f t="shared" si="2"/>
        <v>1</v>
      </c>
      <c r="P102" s="114"/>
      <c r="Q102" s="116">
        <f t="shared" si="3"/>
        <v>0</v>
      </c>
      <c r="R102" s="116">
        <f t="shared" si="4"/>
        <v>0</v>
      </c>
      <c r="S102" s="117">
        <f t="shared" si="5"/>
        <v>0</v>
      </c>
      <c r="T102" s="114"/>
      <c r="U102" s="125">
        <v>0.01</v>
      </c>
      <c r="V102" s="125">
        <v>0.01</v>
      </c>
      <c r="W102" s="114"/>
      <c r="X102" s="125">
        <v>0.01</v>
      </c>
      <c r="Y102" s="125">
        <v>0.01</v>
      </c>
      <c r="Z102" s="114"/>
    </row>
    <row r="103" spans="2:26">
      <c r="B103" s="114" t="s">
        <v>281</v>
      </c>
      <c r="C103" s="114">
        <v>0.04</v>
      </c>
      <c r="D103" s="114"/>
      <c r="E103" s="114">
        <f t="shared" si="6"/>
        <v>15</v>
      </c>
      <c r="F103" s="120"/>
      <c r="G103" s="120"/>
      <c r="H103" s="114">
        <f t="shared" si="0"/>
        <v>0</v>
      </c>
      <c r="I103" s="120"/>
      <c r="J103" s="120"/>
      <c r="K103" s="114">
        <f t="shared" si="1"/>
        <v>1</v>
      </c>
      <c r="L103" s="114"/>
      <c r="M103" s="120"/>
      <c r="N103" s="120"/>
      <c r="O103" s="114">
        <f t="shared" si="2"/>
        <v>1</v>
      </c>
      <c r="P103" s="114"/>
      <c r="Q103" s="116">
        <f t="shared" si="3"/>
        <v>0</v>
      </c>
      <c r="R103" s="116">
        <f t="shared" si="4"/>
        <v>0</v>
      </c>
      <c r="S103" s="117">
        <f t="shared" si="5"/>
        <v>0</v>
      </c>
      <c r="T103" s="119">
        <f>S103*10^6</f>
        <v>0</v>
      </c>
      <c r="U103" s="125">
        <v>0.02</v>
      </c>
      <c r="V103" s="125">
        <v>0.02</v>
      </c>
      <c r="W103" s="114"/>
      <c r="X103" s="125">
        <v>0.02</v>
      </c>
      <c r="Y103" s="125">
        <v>0.02</v>
      </c>
      <c r="Z103" s="114"/>
    </row>
    <row r="104" spans="2:26">
      <c r="B104" s="114" t="s">
        <v>282</v>
      </c>
      <c r="C104" s="114">
        <f>ROUND(SQRT(C95^2+C96^2),4)</f>
        <v>2.24E-2</v>
      </c>
      <c r="D104" s="114"/>
      <c r="E104" s="114">
        <f t="shared" si="6"/>
        <v>16</v>
      </c>
      <c r="F104" s="120"/>
      <c r="G104" s="120"/>
      <c r="H104" s="114">
        <f t="shared" si="0"/>
        <v>0</v>
      </c>
      <c r="I104" s="120"/>
      <c r="J104" s="120"/>
      <c r="K104" s="114">
        <f t="shared" si="1"/>
        <v>1</v>
      </c>
      <c r="L104" s="114"/>
      <c r="M104" s="120"/>
      <c r="N104" s="120"/>
      <c r="O104" s="114">
        <f t="shared" si="2"/>
        <v>1</v>
      </c>
      <c r="P104" s="114"/>
      <c r="Q104" s="116">
        <f t="shared" si="3"/>
        <v>0</v>
      </c>
      <c r="R104" s="116">
        <f t="shared" si="4"/>
        <v>0</v>
      </c>
      <c r="S104" s="117">
        <f t="shared" si="5"/>
        <v>0</v>
      </c>
      <c r="T104" s="114"/>
      <c r="U104" s="125">
        <v>0.03</v>
      </c>
      <c r="V104" s="125">
        <v>0.03</v>
      </c>
      <c r="W104" s="114"/>
      <c r="X104" s="125">
        <v>0.03</v>
      </c>
      <c r="Y104" s="125">
        <v>0.03</v>
      </c>
      <c r="Z104" s="114"/>
    </row>
    <row r="105" spans="2:26">
      <c r="B105" s="114" t="s">
        <v>283</v>
      </c>
      <c r="C105" s="118">
        <f>C98+C99</f>
        <v>4.9999999999999992E-3</v>
      </c>
      <c r="D105" s="114"/>
      <c r="E105" s="114">
        <f t="shared" si="6"/>
        <v>17</v>
      </c>
      <c r="F105" s="120"/>
      <c r="G105" s="120"/>
      <c r="H105" s="114">
        <f t="shared" si="0"/>
        <v>0</v>
      </c>
      <c r="I105" s="120"/>
      <c r="J105" s="120"/>
      <c r="K105" s="114">
        <f t="shared" si="1"/>
        <v>1</v>
      </c>
      <c r="L105" s="114"/>
      <c r="M105" s="120"/>
      <c r="N105" s="120"/>
      <c r="O105" s="114">
        <f t="shared" si="2"/>
        <v>1</v>
      </c>
      <c r="P105" s="114"/>
      <c r="Q105" s="116">
        <f t="shared" si="3"/>
        <v>0</v>
      </c>
      <c r="R105" s="116">
        <f t="shared" si="4"/>
        <v>0</v>
      </c>
      <c r="S105" s="117">
        <f t="shared" si="5"/>
        <v>0</v>
      </c>
      <c r="T105" s="114"/>
      <c r="U105" s="125">
        <v>0.04</v>
      </c>
      <c r="V105" s="125">
        <v>0.04</v>
      </c>
      <c r="W105" s="114"/>
      <c r="X105" s="125">
        <v>0.04</v>
      </c>
      <c r="Y105" s="125">
        <v>0.04</v>
      </c>
      <c r="Z105" s="114"/>
    </row>
    <row r="106" spans="2:26">
      <c r="B106" s="114"/>
      <c r="C106" s="114"/>
      <c r="D106" s="114"/>
      <c r="E106" s="114">
        <f t="shared" si="6"/>
        <v>18</v>
      </c>
      <c r="F106" s="120"/>
      <c r="G106" s="120"/>
      <c r="H106" s="114">
        <f t="shared" si="0"/>
        <v>0</v>
      </c>
      <c r="I106" s="120"/>
      <c r="J106" s="120"/>
      <c r="K106" s="114">
        <f t="shared" si="1"/>
        <v>1</v>
      </c>
      <c r="L106" s="114"/>
      <c r="M106" s="120"/>
      <c r="N106" s="120"/>
      <c r="O106" s="114">
        <f t="shared" si="2"/>
        <v>1</v>
      </c>
      <c r="P106" s="114"/>
      <c r="Q106" s="116">
        <f t="shared" si="3"/>
        <v>0</v>
      </c>
      <c r="R106" s="116">
        <f t="shared" si="4"/>
        <v>0</v>
      </c>
      <c r="S106" s="117">
        <f t="shared" si="5"/>
        <v>0</v>
      </c>
      <c r="T106" s="114"/>
      <c r="U106" s="125">
        <v>0.05</v>
      </c>
      <c r="V106" s="125">
        <v>0.05</v>
      </c>
      <c r="W106" s="114"/>
      <c r="X106" s="125">
        <v>0.05</v>
      </c>
      <c r="Y106" s="125">
        <v>0.05</v>
      </c>
      <c r="Z106" s="114"/>
    </row>
    <row r="107" spans="2:26">
      <c r="B107" s="114"/>
      <c r="C107" s="114"/>
      <c r="D107" s="114"/>
      <c r="E107" s="114">
        <f t="shared" si="6"/>
        <v>19</v>
      </c>
      <c r="F107" s="120"/>
      <c r="G107" s="120"/>
      <c r="H107" s="114">
        <f t="shared" si="0"/>
        <v>0</v>
      </c>
      <c r="I107" s="120"/>
      <c r="J107" s="120"/>
      <c r="K107" s="114">
        <f t="shared" si="1"/>
        <v>1</v>
      </c>
      <c r="L107" s="114"/>
      <c r="M107" s="120"/>
      <c r="N107" s="120"/>
      <c r="O107" s="114">
        <f t="shared" si="2"/>
        <v>1</v>
      </c>
      <c r="P107" s="114"/>
      <c r="Q107" s="116">
        <f t="shared" si="3"/>
        <v>0</v>
      </c>
      <c r="R107" s="116">
        <f t="shared" si="4"/>
        <v>0</v>
      </c>
      <c r="S107" s="117">
        <f t="shared" si="5"/>
        <v>0</v>
      </c>
      <c r="T107" s="114"/>
      <c r="U107" s="125">
        <v>0.06</v>
      </c>
      <c r="V107" s="125">
        <v>0.06</v>
      </c>
      <c r="W107" s="114"/>
      <c r="X107" s="125">
        <v>0.06</v>
      </c>
      <c r="Y107" s="125">
        <v>0.06</v>
      </c>
      <c r="Z107" s="114"/>
    </row>
    <row r="108" spans="2:26">
      <c r="B108" s="114"/>
      <c r="C108" s="114"/>
      <c r="D108" s="114"/>
      <c r="E108" s="114">
        <f t="shared" si="6"/>
        <v>20</v>
      </c>
      <c r="F108" s="120"/>
      <c r="G108" s="120"/>
      <c r="H108" s="114">
        <f t="shared" si="0"/>
        <v>0</v>
      </c>
      <c r="I108" s="120"/>
      <c r="J108" s="120"/>
      <c r="K108" s="114">
        <f t="shared" si="1"/>
        <v>1</v>
      </c>
      <c r="L108" s="114"/>
      <c r="M108" s="120"/>
      <c r="N108" s="120"/>
      <c r="O108" s="114">
        <f t="shared" si="2"/>
        <v>1</v>
      </c>
      <c r="P108" s="114"/>
      <c r="Q108" s="116">
        <f t="shared" si="3"/>
        <v>0</v>
      </c>
      <c r="R108" s="116">
        <f t="shared" si="4"/>
        <v>0</v>
      </c>
      <c r="S108" s="117">
        <f t="shared" si="5"/>
        <v>0</v>
      </c>
      <c r="T108" s="114"/>
      <c r="U108" s="125">
        <v>7.0000000000000007E-2</v>
      </c>
      <c r="V108" s="125">
        <v>7.0000000000000007E-2</v>
      </c>
      <c r="W108" s="114"/>
      <c r="X108" s="125">
        <v>7.0000000000000007E-2</v>
      </c>
      <c r="Y108" s="125">
        <v>7.0000000000000007E-2</v>
      </c>
      <c r="Z108" s="114"/>
    </row>
    <row r="109" spans="2:26" ht="15.75">
      <c r="B109" s="53"/>
    </row>
    <row r="110" spans="2:26" ht="15.75">
      <c r="B110" s="53"/>
    </row>
    <row r="111" spans="2:26" ht="15.75">
      <c r="B111" s="53"/>
    </row>
    <row r="112" spans="2:26" ht="15.75">
      <c r="B112" s="53"/>
    </row>
    <row r="113" spans="2:2" ht="15.75">
      <c r="B113" s="53"/>
    </row>
    <row r="114" spans="2:2" ht="15.75">
      <c r="B114" s="53"/>
    </row>
    <row r="115" spans="2:2" ht="15.75">
      <c r="B115" s="53"/>
    </row>
    <row r="116" spans="2:2" ht="15.75">
      <c r="B116" s="53"/>
    </row>
    <row r="117" spans="2:2" ht="15.75">
      <c r="B117" s="53"/>
    </row>
    <row r="118" spans="2:2" ht="15.75">
      <c r="B118" s="53"/>
    </row>
    <row r="119" spans="2:2" ht="15.75">
      <c r="B119" s="53"/>
    </row>
    <row r="120" spans="2:2" ht="15.75">
      <c r="B120" s="53"/>
    </row>
    <row r="121" spans="2:2" ht="15.75">
      <c r="B121" s="53"/>
    </row>
    <row r="122" spans="2:2" ht="15.75">
      <c r="B122" s="26" t="s">
        <v>248</v>
      </c>
    </row>
    <row r="123" spans="2:2" ht="15.75">
      <c r="B123" s="53" t="s">
        <v>249</v>
      </c>
    </row>
    <row r="124" spans="2:2" ht="15.75">
      <c r="B124" s="53"/>
    </row>
    <row r="125" spans="2:2" ht="15.75">
      <c r="B125" s="25" t="s">
        <v>250</v>
      </c>
    </row>
    <row r="126" spans="2:2" ht="15.75">
      <c r="B126" s="16" t="s">
        <v>251</v>
      </c>
    </row>
  </sheetData>
  <mergeCells count="2">
    <mergeCell ref="C32:D32"/>
    <mergeCell ref="C56:D56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2432E-2490-48D0-A98C-F02F778A38E1}">
  <dimension ref="A1:N76"/>
  <sheetViews>
    <sheetView workbookViewId="0"/>
  </sheetViews>
  <sheetFormatPr defaultRowHeight="15"/>
  <cols>
    <col min="2" max="2" width="11.5703125" customWidth="1"/>
  </cols>
  <sheetData>
    <row r="1" spans="1:5" ht="23.25">
      <c r="A1" s="18">
        <v>10</v>
      </c>
    </row>
    <row r="3" spans="1:5" ht="15.75">
      <c r="B3" s="15" t="s">
        <v>232</v>
      </c>
    </row>
    <row r="4" spans="1:5" ht="15.75">
      <c r="B4" s="15" t="s">
        <v>233</v>
      </c>
    </row>
    <row r="5" spans="1:5" ht="15.75">
      <c r="B5" s="15"/>
    </row>
    <row r="6" spans="1:5" ht="16.5" thickBot="1">
      <c r="B6" s="111" t="s">
        <v>229</v>
      </c>
      <c r="C6" s="112" t="s">
        <v>230</v>
      </c>
      <c r="D6" s="112" t="s">
        <v>231</v>
      </c>
      <c r="E6" s="14"/>
    </row>
    <row r="7" spans="1:5" ht="16.5" thickTop="1">
      <c r="B7" s="108">
        <v>3200</v>
      </c>
      <c r="C7" s="109">
        <v>847.43718052841723</v>
      </c>
      <c r="D7" s="109">
        <v>47.437180528416945</v>
      </c>
      <c r="E7" s="14"/>
    </row>
    <row r="8" spans="1:5" ht="15.75">
      <c r="B8" s="108">
        <v>3400</v>
      </c>
      <c r="C8" s="109">
        <v>686.45272133688559</v>
      </c>
      <c r="D8" s="109">
        <v>86.452721336885475</v>
      </c>
      <c r="E8" s="14"/>
    </row>
    <row r="9" spans="1:5" ht="15.75">
      <c r="B9" s="108">
        <v>3600</v>
      </c>
      <c r="C9" s="109">
        <v>543.56432464219188</v>
      </c>
      <c r="D9" s="109">
        <v>143.56432464219188</v>
      </c>
      <c r="E9" s="14"/>
    </row>
    <row r="10" spans="1:5" ht="15.75">
      <c r="B10" s="108">
        <v>3800</v>
      </c>
      <c r="C10" s="109">
        <v>420.78164254707917</v>
      </c>
      <c r="D10" s="109">
        <v>220.78164254707895</v>
      </c>
      <c r="E10" s="14"/>
    </row>
    <row r="11" spans="1:5" ht="15.75">
      <c r="B11" s="110">
        <v>4000</v>
      </c>
      <c r="C11" s="109">
        <v>318.62269821623181</v>
      </c>
      <c r="D11" s="109">
        <v>318.62269821623181</v>
      </c>
      <c r="E11" s="14"/>
    </row>
    <row r="12" spans="1:5" ht="15.75">
      <c r="B12" s="108">
        <v>4200</v>
      </c>
      <c r="C12" s="109">
        <v>236.22373886221976</v>
      </c>
      <c r="D12" s="109">
        <v>436.22373886221976</v>
      </c>
      <c r="E12" s="14"/>
    </row>
    <row r="13" spans="1:5" ht="15.75">
      <c r="B13" s="108">
        <v>4400</v>
      </c>
      <c r="C13" s="109">
        <v>171.6804376563955</v>
      </c>
      <c r="D13" s="109">
        <v>571.6804376563955</v>
      </c>
      <c r="E13" s="14"/>
    </row>
    <row r="14" spans="1:5" ht="15.75">
      <c r="B14" s="108">
        <v>4600</v>
      </c>
      <c r="C14" s="109">
        <v>122.47782638978038</v>
      </c>
      <c r="D14" s="109">
        <v>722.4778263897806</v>
      </c>
      <c r="E14" s="14"/>
    </row>
    <row r="15" spans="1:5" ht="15.75">
      <c r="B15" s="108">
        <v>4800</v>
      </c>
      <c r="C15" s="109">
        <v>85.891952423125872</v>
      </c>
      <c r="D15" s="109">
        <v>885.89195242312553</v>
      </c>
      <c r="E15" s="14"/>
    </row>
    <row r="16" spans="1:5" ht="15.75">
      <c r="B16" s="15"/>
      <c r="C16" s="14"/>
      <c r="D16" s="14"/>
      <c r="E16" s="14"/>
    </row>
    <row r="17" spans="2:14" ht="15.75">
      <c r="B17" s="15"/>
    </row>
    <row r="18" spans="2:14" ht="15.75">
      <c r="B18" s="15" t="s">
        <v>234</v>
      </c>
    </row>
    <row r="19" spans="2:14" ht="15.75">
      <c r="B19" s="15" t="s">
        <v>235</v>
      </c>
    </row>
    <row r="20" spans="2:14" ht="15.75">
      <c r="B20" s="15"/>
    </row>
    <row r="21" spans="2:14" ht="15.75">
      <c r="B21" s="25" t="s">
        <v>82</v>
      </c>
    </row>
    <row r="23" spans="2:14" ht="15.75">
      <c r="B23" s="16" t="s">
        <v>237</v>
      </c>
    </row>
    <row r="24" spans="2:14" ht="15.75">
      <c r="C24" s="25" t="s">
        <v>238</v>
      </c>
    </row>
    <row r="25" spans="2:14" ht="15.75">
      <c r="C25" s="25"/>
    </row>
    <row r="26" spans="2:14">
      <c r="B26" s="23" t="s">
        <v>227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2:14" ht="15.75">
      <c r="C27" s="25"/>
    </row>
    <row r="28" spans="2:14" ht="15.75">
      <c r="C28" s="25"/>
    </row>
    <row r="29" spans="2:14" ht="15.75">
      <c r="C29" s="25"/>
    </row>
    <row r="30" spans="2:14" ht="15.75">
      <c r="C30" s="25"/>
    </row>
    <row r="31" spans="2:14" ht="15.75">
      <c r="C31" s="25"/>
    </row>
    <row r="32" spans="2:14" ht="15.75">
      <c r="B32" s="16" t="s">
        <v>236</v>
      </c>
      <c r="C32" s="16"/>
    </row>
    <row r="33" spans="2:14" ht="15.75">
      <c r="B33" s="16"/>
      <c r="C33" s="16"/>
    </row>
    <row r="34" spans="2:14">
      <c r="B34" s="23" t="s">
        <v>227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2:14" ht="15.75">
      <c r="B35" s="16"/>
      <c r="C35" s="16"/>
    </row>
    <row r="36" spans="2:14" ht="15.75">
      <c r="B36" s="16"/>
      <c r="C36" s="16"/>
    </row>
    <row r="37" spans="2:14" ht="15.75">
      <c r="B37" s="16"/>
      <c r="C37" s="16"/>
    </row>
    <row r="38" spans="2:14" ht="15.75">
      <c r="B38" s="16"/>
      <c r="C38" s="16"/>
    </row>
    <row r="39" spans="2:14" ht="15.75">
      <c r="B39" s="15"/>
    </row>
    <row r="40" spans="2:14" ht="15.75">
      <c r="B40" s="25" t="s">
        <v>83</v>
      </c>
    </row>
    <row r="41" spans="2:14" ht="15.75">
      <c r="B41" s="25"/>
    </row>
    <row r="42" spans="2:14">
      <c r="B42" s="23" t="s">
        <v>227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2:14" ht="15.75">
      <c r="B43" s="25"/>
    </row>
    <row r="44" spans="2:14" ht="15.75">
      <c r="B44" s="25"/>
    </row>
    <row r="45" spans="2:14" ht="15.75">
      <c r="B45" s="25"/>
    </row>
    <row r="46" spans="2:14" ht="15.75">
      <c r="B46" s="25"/>
    </row>
    <row r="47" spans="2:14" ht="15.75">
      <c r="B47" s="25"/>
    </row>
    <row r="48" spans="2:14" ht="15.75">
      <c r="B48" s="25"/>
    </row>
    <row r="49" spans="2:14" ht="15.75">
      <c r="B49" s="25"/>
    </row>
    <row r="50" spans="2:14" ht="15.75">
      <c r="B50" s="25"/>
    </row>
    <row r="51" spans="2:14" ht="15.75">
      <c r="B51" s="15"/>
    </row>
    <row r="52" spans="2:14" ht="15.75">
      <c r="B52" s="25" t="s">
        <v>84</v>
      </c>
    </row>
    <row r="53" spans="2:14" ht="15.75">
      <c r="B53" s="16"/>
    </row>
    <row r="54" spans="2:14">
      <c r="B54" s="23" t="s">
        <v>3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2:14">
      <c r="B55" s="106" t="s">
        <v>241</v>
      </c>
      <c r="C55" s="22"/>
      <c r="D55" s="51"/>
      <c r="E55" s="107"/>
      <c r="F55" s="51"/>
      <c r="G55" s="51"/>
      <c r="H55" s="51"/>
      <c r="I55" s="51"/>
      <c r="J55" s="51"/>
      <c r="K55" s="51"/>
      <c r="L55" s="51"/>
      <c r="M55" s="51"/>
      <c r="N55" s="51"/>
    </row>
    <row r="57" spans="2:14">
      <c r="B57" s="23" t="s">
        <v>4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2:14" s="22" customFormat="1">
      <c r="B58" s="5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2:14" s="22" customFormat="1">
      <c r="B59" s="51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</row>
    <row r="60" spans="2:14" s="22" customFormat="1">
      <c r="B60" s="5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2:14" s="22" customFormat="1">
      <c r="B61" s="51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</row>
    <row r="62" spans="2:14" s="22" customFormat="1">
      <c r="B62" s="51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</row>
    <row r="63" spans="2:14" s="22" customFormat="1">
      <c r="B63" s="51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pans="2:14" s="22" customFormat="1"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</row>
    <row r="65" spans="2:14" s="22" customFormat="1">
      <c r="B65" s="51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  <row r="66" spans="2:14" s="22" customFormat="1">
      <c r="B66" s="51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</row>
    <row r="67" spans="2:14" s="22" customFormat="1"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</row>
    <row r="68" spans="2:14" s="22" customFormat="1"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</row>
    <row r="69" spans="2:14" s="22" customFormat="1"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</row>
    <row r="70" spans="2:14" s="22" customFormat="1">
      <c r="B70" s="51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</row>
    <row r="71" spans="2:14" ht="15.75">
      <c r="B71" s="16"/>
    </row>
    <row r="72" spans="2:14" ht="15.75">
      <c r="B72" s="16"/>
    </row>
    <row r="73" spans="2:14" ht="15.75">
      <c r="B73" s="25" t="s">
        <v>239</v>
      </c>
    </row>
    <row r="74" spans="2:14" ht="15.75">
      <c r="C74" s="15" t="s">
        <v>240</v>
      </c>
    </row>
    <row r="76" spans="2:14">
      <c r="B76" s="23" t="s">
        <v>227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7BAA4-2866-4A44-8E70-4601374B9CAA}">
  <dimension ref="A1:N188"/>
  <sheetViews>
    <sheetView workbookViewId="0"/>
  </sheetViews>
  <sheetFormatPr defaultRowHeight="15"/>
  <cols>
    <col min="2" max="2" width="14.28515625" customWidth="1"/>
  </cols>
  <sheetData>
    <row r="1" spans="1:7" ht="23.25">
      <c r="A1" s="18">
        <v>14</v>
      </c>
    </row>
    <row r="3" spans="1:7" ht="15.75">
      <c r="B3" s="15" t="s">
        <v>182</v>
      </c>
    </row>
    <row r="4" spans="1:7" ht="15.75">
      <c r="B4" s="15" t="s">
        <v>183</v>
      </c>
    </row>
    <row r="5" spans="1:7" ht="15.75">
      <c r="B5" s="15" t="s">
        <v>184</v>
      </c>
    </row>
    <row r="6" spans="1:7" ht="15.75">
      <c r="B6" s="15" t="s">
        <v>185</v>
      </c>
    </row>
    <row r="7" spans="1:7" ht="15.75">
      <c r="B7" s="15" t="s">
        <v>186</v>
      </c>
    </row>
    <row r="8" spans="1:7" ht="15.75">
      <c r="B8" s="15"/>
    </row>
    <row r="9" spans="1:7" ht="15.75">
      <c r="B9" s="15" t="s">
        <v>187</v>
      </c>
    </row>
    <row r="10" spans="1:7" ht="15.75">
      <c r="B10" s="15" t="s">
        <v>188</v>
      </c>
    </row>
    <row r="11" spans="1:7" ht="15.75">
      <c r="B11" s="15" t="s">
        <v>189</v>
      </c>
    </row>
    <row r="12" spans="1:7" ht="16.5" thickBot="1">
      <c r="B12" s="15"/>
    </row>
    <row r="13" spans="1:7" ht="16.5" thickBot="1">
      <c r="B13" s="133" t="s">
        <v>92</v>
      </c>
      <c r="C13" s="73"/>
      <c r="D13" s="56" t="s">
        <v>93</v>
      </c>
      <c r="E13" s="56"/>
      <c r="F13" s="104"/>
      <c r="G13" s="99"/>
    </row>
    <row r="14" spans="1:7" ht="16.5" thickBot="1">
      <c r="B14" s="134"/>
      <c r="C14" s="63">
        <v>0</v>
      </c>
      <c r="D14" s="63">
        <v>1</v>
      </c>
      <c r="E14" s="63">
        <v>2</v>
      </c>
      <c r="F14" s="62">
        <v>3</v>
      </c>
      <c r="G14" s="100"/>
    </row>
    <row r="15" spans="1:7" ht="19.5" thickBot="1">
      <c r="B15" s="58" t="s">
        <v>94</v>
      </c>
      <c r="C15" s="63">
        <v>100</v>
      </c>
      <c r="D15" s="63">
        <v>88</v>
      </c>
      <c r="E15" s="63">
        <v>105</v>
      </c>
      <c r="F15" s="62">
        <v>110</v>
      </c>
      <c r="G15" s="100"/>
    </row>
    <row r="16" spans="1:7" ht="19.5" thickBot="1">
      <c r="B16" s="58" t="s">
        <v>95</v>
      </c>
      <c r="C16" s="67">
        <v>0.2</v>
      </c>
      <c r="D16" s="67">
        <v>0.4</v>
      </c>
      <c r="E16" s="67">
        <v>0.1</v>
      </c>
      <c r="F16" s="65">
        <v>0.3</v>
      </c>
      <c r="G16" s="100"/>
    </row>
    <row r="17" spans="2:14" ht="16.5" thickBot="1">
      <c r="B17" s="15"/>
      <c r="G17" s="101"/>
    </row>
    <row r="18" spans="2:14" ht="16.5" thickBot="1">
      <c r="B18" s="135" t="s">
        <v>96</v>
      </c>
      <c r="C18" s="96"/>
      <c r="D18" s="97" t="s">
        <v>93</v>
      </c>
      <c r="E18" s="97"/>
      <c r="F18" s="98"/>
      <c r="G18" s="102"/>
    </row>
    <row r="19" spans="2:14" ht="16.5" thickBot="1">
      <c r="B19" s="136"/>
      <c r="C19" s="68">
        <v>0</v>
      </c>
      <c r="D19" s="42">
        <v>1</v>
      </c>
      <c r="E19" s="42">
        <v>2</v>
      </c>
      <c r="F19" s="42">
        <v>3</v>
      </c>
      <c r="G19" s="103"/>
    </row>
    <row r="20" spans="2:14" ht="16.5" thickBot="1">
      <c r="B20" s="69" t="s">
        <v>97</v>
      </c>
      <c r="C20" s="70">
        <v>0.75</v>
      </c>
      <c r="D20" s="71"/>
      <c r="E20" s="71"/>
      <c r="F20" s="71"/>
      <c r="G20" s="103"/>
    </row>
    <row r="21" spans="2:14">
      <c r="B21" s="135" t="s">
        <v>98</v>
      </c>
      <c r="C21" s="137">
        <v>0.25</v>
      </c>
      <c r="D21" s="130" t="s">
        <v>99</v>
      </c>
      <c r="E21" s="130" t="s">
        <v>99</v>
      </c>
      <c r="F21" s="130" t="s">
        <v>99</v>
      </c>
      <c r="G21" s="132"/>
    </row>
    <row r="22" spans="2:14" ht="15.75" thickBot="1">
      <c r="B22" s="136"/>
      <c r="C22" s="138"/>
      <c r="D22" s="131"/>
      <c r="E22" s="131"/>
      <c r="F22" s="131"/>
      <c r="G22" s="132"/>
    </row>
    <row r="23" spans="2:14" ht="19.350000000000001" customHeight="1" thickBot="1">
      <c r="B23" s="72" t="s">
        <v>100</v>
      </c>
      <c r="C23" s="46">
        <v>100</v>
      </c>
      <c r="D23" s="46">
        <v>88</v>
      </c>
      <c r="E23" s="46">
        <v>105</v>
      </c>
      <c r="F23" s="46">
        <v>110</v>
      </c>
      <c r="G23" s="103"/>
    </row>
    <row r="24" spans="2:14" ht="32.25" customHeight="1" thickBot="1">
      <c r="B24" s="72" t="s">
        <v>101</v>
      </c>
      <c r="C24" s="46">
        <v>100</v>
      </c>
      <c r="D24" s="46">
        <v>103.05</v>
      </c>
      <c r="E24" s="46">
        <v>106.18</v>
      </c>
      <c r="F24" s="46">
        <v>109.42</v>
      </c>
      <c r="G24" s="103"/>
    </row>
    <row r="25" spans="2:14" ht="34.15" customHeight="1" thickBot="1">
      <c r="B25" s="72" t="s">
        <v>102</v>
      </c>
      <c r="C25" s="46">
        <v>100</v>
      </c>
      <c r="D25" s="46" t="s">
        <v>103</v>
      </c>
      <c r="E25" s="46">
        <v>100.16</v>
      </c>
      <c r="F25" s="46" t="s">
        <v>104</v>
      </c>
      <c r="G25" s="103"/>
    </row>
    <row r="26" spans="2:14" ht="15.75">
      <c r="B26" s="15"/>
    </row>
    <row r="27" spans="2:14" ht="15.75">
      <c r="B27" s="25" t="s">
        <v>190</v>
      </c>
    </row>
    <row r="28" spans="2:14" ht="15.75">
      <c r="B28" s="25" t="s">
        <v>191</v>
      </c>
    </row>
    <row r="29" spans="2:14" ht="15.75">
      <c r="B29" s="25" t="s">
        <v>192</v>
      </c>
    </row>
    <row r="31" spans="2:14">
      <c r="B31" s="23" t="s">
        <v>3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2:14">
      <c r="B32" s="106" t="s">
        <v>103</v>
      </c>
      <c r="C32" s="22"/>
      <c r="D32" s="51"/>
      <c r="E32" s="107"/>
      <c r="F32" s="51"/>
      <c r="G32" s="51"/>
      <c r="H32" s="51"/>
      <c r="I32" s="51"/>
      <c r="J32" s="51"/>
      <c r="K32" s="51"/>
      <c r="L32" s="51"/>
      <c r="M32" s="51"/>
      <c r="N32" s="51"/>
    </row>
    <row r="33" spans="2:14">
      <c r="B33" t="s">
        <v>104</v>
      </c>
      <c r="E33" s="107"/>
    </row>
    <row r="35" spans="2:14">
      <c r="B35" s="23" t="s">
        <v>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s="22" customFormat="1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2:14" s="22" customFormat="1"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2:14" s="22" customFormat="1"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2:14" s="22" customFormat="1"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2:14" s="22" customFormat="1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6" spans="2:14" ht="15.75">
      <c r="B46" s="15" t="s">
        <v>193</v>
      </c>
    </row>
    <row r="47" spans="2:14" ht="15.75">
      <c r="B47" s="15" t="s">
        <v>194</v>
      </c>
    </row>
    <row r="48" spans="2:14" ht="16.5" thickBot="1">
      <c r="B48" s="15"/>
    </row>
    <row r="49" spans="2:14" ht="16.5" thickBot="1">
      <c r="B49" s="73" t="s">
        <v>105</v>
      </c>
      <c r="C49" s="104"/>
      <c r="D49" s="99"/>
    </row>
    <row r="50" spans="2:14" ht="32.25" thickBot="1">
      <c r="B50" s="74" t="s">
        <v>106</v>
      </c>
      <c r="C50" s="63" t="s">
        <v>107</v>
      </c>
      <c r="D50" s="55"/>
    </row>
    <row r="51" spans="2:14" ht="19.5" thickBot="1">
      <c r="B51" s="74" t="s">
        <v>108</v>
      </c>
      <c r="C51" s="63" t="s">
        <v>109</v>
      </c>
      <c r="D51" s="55"/>
    </row>
    <row r="52" spans="2:14" ht="19.5" thickBot="1">
      <c r="B52" s="74" t="s">
        <v>110</v>
      </c>
      <c r="C52" s="105" t="s">
        <v>111</v>
      </c>
      <c r="D52" s="55"/>
    </row>
    <row r="53" spans="2:14" ht="19.5" thickBot="1">
      <c r="B53" s="74" t="s">
        <v>108</v>
      </c>
      <c r="C53" s="63" t="s">
        <v>111</v>
      </c>
      <c r="D53" s="55"/>
    </row>
    <row r="54" spans="2:14" ht="15.75">
      <c r="B54" s="15"/>
    </row>
    <row r="55" spans="2:14" ht="15.75">
      <c r="B55" s="25" t="s">
        <v>196</v>
      </c>
    </row>
    <row r="56" spans="2:14" ht="18.75">
      <c r="B56" s="25" t="s">
        <v>288</v>
      </c>
    </row>
    <row r="57" spans="2:14" ht="18.75">
      <c r="B57" s="25" t="s">
        <v>287</v>
      </c>
    </row>
    <row r="58" spans="2:14" ht="15.75">
      <c r="B58" s="15"/>
    </row>
    <row r="59" spans="2:14">
      <c r="B59" s="23" t="s">
        <v>227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2:14" s="22" customFormat="1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</row>
    <row r="61" spans="2:14" s="22" customFormat="1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spans="2:14" s="22" customForma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</row>
    <row r="63" spans="2:14" s="22" customForma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2:14" s="22" customForma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</row>
    <row r="65" spans="2:14" ht="15.75">
      <c r="B65" s="15"/>
    </row>
    <row r="66" spans="2:14" ht="15.75">
      <c r="B66" s="15"/>
    </row>
    <row r="67" spans="2:14" ht="15.75">
      <c r="B67" s="15"/>
    </row>
    <row r="68" spans="2:14" ht="15.75">
      <c r="B68" s="15"/>
    </row>
    <row r="69" spans="2:14" ht="15.75">
      <c r="B69" s="15"/>
    </row>
    <row r="70" spans="2:14" ht="15.75">
      <c r="B70" s="15" t="s">
        <v>197</v>
      </c>
    </row>
    <row r="71" spans="2:14" ht="15.75">
      <c r="B71" s="15" t="s">
        <v>198</v>
      </c>
    </row>
    <row r="72" spans="2:14" ht="15.75">
      <c r="B72" s="15"/>
    </row>
    <row r="73" spans="2:14" ht="15.75">
      <c r="B73" s="25" t="s">
        <v>195</v>
      </c>
    </row>
    <row r="74" spans="2:14" ht="15.75">
      <c r="B74" s="53"/>
    </row>
    <row r="75" spans="2:14" ht="15.75">
      <c r="B75" s="26" t="s">
        <v>199</v>
      </c>
    </row>
    <row r="76" spans="2:14" ht="15.75">
      <c r="C76" s="15" t="s">
        <v>200</v>
      </c>
    </row>
    <row r="77" spans="2:14" ht="15.75">
      <c r="C77" s="15"/>
    </row>
    <row r="78" spans="2:14">
      <c r="B78" s="23" t="s">
        <v>227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2:14" ht="15.75">
      <c r="C79" s="15"/>
    </row>
    <row r="80" spans="2:14" ht="15.75">
      <c r="C80" s="15"/>
    </row>
    <row r="81" spans="2:14" ht="15.75">
      <c r="C81" s="15"/>
    </row>
    <row r="82" spans="2:14" ht="15.75">
      <c r="C82" s="15"/>
    </row>
    <row r="83" spans="2:14" ht="15.75">
      <c r="C83" s="15"/>
    </row>
    <row r="84" spans="2:14" ht="15.75">
      <c r="B84" s="26" t="s">
        <v>201</v>
      </c>
    </row>
    <row r="85" spans="2:14" ht="15.75">
      <c r="B85" s="15"/>
      <c r="C85" s="15" t="s">
        <v>202</v>
      </c>
    </row>
    <row r="86" spans="2:14" ht="15.75">
      <c r="B86" s="15"/>
      <c r="C86" s="15"/>
    </row>
    <row r="87" spans="2:14">
      <c r="B87" s="23" t="s">
        <v>227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2:14" ht="15.75">
      <c r="B88" s="15"/>
      <c r="C88" s="15"/>
    </row>
    <row r="89" spans="2:14" ht="15.75">
      <c r="B89" s="15"/>
      <c r="C89" s="15"/>
    </row>
    <row r="90" spans="2:14" ht="15.75">
      <c r="B90" s="15"/>
      <c r="C90" s="15"/>
    </row>
    <row r="91" spans="2:14" ht="15.75">
      <c r="B91" s="15"/>
      <c r="C91" s="15"/>
    </row>
    <row r="92" spans="2:14" ht="15.75">
      <c r="B92" s="15"/>
      <c r="C92" s="15"/>
    </row>
    <row r="93" spans="2:14" ht="15.75">
      <c r="B93" s="15" t="s">
        <v>203</v>
      </c>
    </row>
    <row r="94" spans="2:14" ht="15.75">
      <c r="B94" s="15" t="s">
        <v>204</v>
      </c>
    </row>
    <row r="95" spans="2:14" ht="15.75">
      <c r="B95" s="15" t="s">
        <v>205</v>
      </c>
    </row>
    <row r="96" spans="2:14" ht="15.75">
      <c r="B96" s="15"/>
    </row>
    <row r="97" spans="2:14" ht="15.75">
      <c r="B97" s="25" t="s">
        <v>206</v>
      </c>
      <c r="C97" s="16"/>
    </row>
    <row r="98" spans="2:14" ht="15.75">
      <c r="B98" s="15" t="s">
        <v>207</v>
      </c>
    </row>
    <row r="100" spans="2:14">
      <c r="B100" s="23" t="s">
        <v>227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2:14" s="22" customFormat="1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2:14" s="22" customFormat="1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2:14" s="22" customFormat="1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2:14" s="22" customFormat="1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2:14" s="22" customFormat="1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11" spans="2:14" ht="15.75">
      <c r="B111" s="15" t="s">
        <v>208</v>
      </c>
    </row>
    <row r="112" spans="2:14" ht="15.75">
      <c r="B112" s="15" t="s">
        <v>209</v>
      </c>
    </row>
    <row r="113" spans="2:14" ht="15.75">
      <c r="B113" s="15" t="s">
        <v>210</v>
      </c>
    </row>
    <row r="114" spans="2:14" ht="15.75">
      <c r="B114" s="15" t="s">
        <v>211</v>
      </c>
    </row>
    <row r="115" spans="2:14" ht="15.75">
      <c r="B115" s="15" t="s">
        <v>212</v>
      </c>
    </row>
    <row r="116" spans="2:14" ht="15.75">
      <c r="B116" s="15"/>
    </row>
    <row r="117" spans="2:14" ht="15.75">
      <c r="B117" s="25" t="s">
        <v>213</v>
      </c>
      <c r="C117" s="16"/>
    </row>
    <row r="118" spans="2:14" ht="15.75">
      <c r="B118" s="16"/>
    </row>
    <row r="119" spans="2:14" ht="15.75">
      <c r="B119" s="26" t="s">
        <v>112</v>
      </c>
    </row>
    <row r="120" spans="2:14" ht="15.75">
      <c r="B120" s="26"/>
    </row>
    <row r="121" spans="2:14">
      <c r="B121" s="23" t="s">
        <v>3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2:14" s="22" customFormat="1">
      <c r="B122" s="106" t="s">
        <v>224</v>
      </c>
      <c r="D122" s="51"/>
      <c r="E122" s="107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2:14" s="22" customForma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2:14" s="22" customFormat="1">
      <c r="B124" s="23" t="s">
        <v>4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2:14" s="22" customFormat="1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2:14" s="22" customFormat="1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2:14" ht="15.75">
      <c r="B127" s="26"/>
    </row>
    <row r="130" spans="2:14" ht="15.75">
      <c r="B130" s="26" t="s">
        <v>216</v>
      </c>
    </row>
    <row r="131" spans="2:14" ht="15.75">
      <c r="B131" s="26"/>
      <c r="C131" s="15" t="s">
        <v>217</v>
      </c>
    </row>
    <row r="133" spans="2:14">
      <c r="B133" s="23" t="s">
        <v>3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</row>
    <row r="134" spans="2:14">
      <c r="B134" t="s">
        <v>225</v>
      </c>
      <c r="E134" s="107"/>
    </row>
    <row r="136" spans="2:14">
      <c r="B136" s="23" t="s">
        <v>4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2:14" s="22" customFormat="1">
      <c r="B137" s="51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</row>
    <row r="138" spans="2:14" s="22" customFormat="1">
      <c r="B138" s="51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</row>
    <row r="139" spans="2:14" s="22" customFormat="1">
      <c r="B139" s="51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</row>
    <row r="140" spans="2:14" s="22" customFormat="1">
      <c r="B140" s="51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</row>
    <row r="141" spans="2:14" s="22" customFormat="1">
      <c r="B141" s="51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</row>
    <row r="142" spans="2:14" s="22" customFormat="1">
      <c r="B142" s="51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</row>
    <row r="143" spans="2:14" s="22" customFormat="1">
      <c r="B143" s="51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</row>
    <row r="144" spans="2:14" s="22" customFormat="1">
      <c r="B144" s="51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</row>
    <row r="145" spans="2:14" s="22" customFormat="1">
      <c r="B145" s="51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</row>
    <row r="147" spans="2:14" ht="15.75">
      <c r="B147" s="26" t="s">
        <v>218</v>
      </c>
    </row>
    <row r="148" spans="2:14" ht="15.75">
      <c r="B148" s="15"/>
      <c r="C148" s="15" t="s">
        <v>219</v>
      </c>
    </row>
    <row r="149" spans="2:14" ht="15.75">
      <c r="B149" s="15"/>
      <c r="C149" s="15"/>
    </row>
    <row r="150" spans="2:14">
      <c r="B150" s="23" t="s">
        <v>3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2:14">
      <c r="B151" t="s">
        <v>226</v>
      </c>
      <c r="E151" s="107"/>
    </row>
    <row r="153" spans="2:14">
      <c r="B153" s="23" t="s">
        <v>4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2:14" ht="15.75">
      <c r="B154" s="15"/>
      <c r="C154" s="15"/>
    </row>
    <row r="155" spans="2:14" ht="15.75">
      <c r="B155" s="15"/>
      <c r="C155" s="15"/>
    </row>
    <row r="156" spans="2:14" ht="15.75">
      <c r="B156" s="15"/>
      <c r="C156" s="15"/>
    </row>
    <row r="157" spans="2:14" ht="15.75">
      <c r="B157" s="15"/>
      <c r="C157" s="15"/>
    </row>
    <row r="158" spans="2:14" ht="15.75">
      <c r="B158" s="15"/>
      <c r="C158" s="15"/>
    </row>
    <row r="159" spans="2:14" ht="15.75">
      <c r="B159" s="15" t="s">
        <v>222</v>
      </c>
    </row>
    <row r="160" spans="2:14" ht="15.75">
      <c r="B160" s="15" t="s">
        <v>223</v>
      </c>
    </row>
    <row r="161" spans="2:14" ht="15.75">
      <c r="B161" s="15"/>
    </row>
    <row r="162" spans="2:14" ht="15.75">
      <c r="B162" s="25" t="s">
        <v>214</v>
      </c>
      <c r="C162" s="16"/>
    </row>
    <row r="163" spans="2:14" ht="15.75">
      <c r="B163" s="16"/>
    </row>
    <row r="164" spans="2:14" ht="15.75">
      <c r="B164" s="26" t="s">
        <v>220</v>
      </c>
      <c r="C164" s="53"/>
    </row>
    <row r="165" spans="2:14" ht="15.75">
      <c r="B165" s="53"/>
      <c r="C165" s="15" t="s">
        <v>221</v>
      </c>
    </row>
    <row r="166" spans="2:14" ht="15.75">
      <c r="B166" s="53"/>
      <c r="C166" s="15"/>
    </row>
    <row r="167" spans="2:14">
      <c r="B167" s="23" t="s">
        <v>3</v>
      </c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2:14">
      <c r="B168" t="s">
        <v>226</v>
      </c>
      <c r="E168" s="107"/>
    </row>
    <row r="170" spans="2:14">
      <c r="B170" s="23" t="s">
        <v>4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2:14" ht="15.75">
      <c r="B171" s="53"/>
      <c r="C171" s="15"/>
    </row>
    <row r="172" spans="2:14" ht="15.75">
      <c r="B172" s="53"/>
      <c r="C172" s="15"/>
    </row>
    <row r="173" spans="2:14" ht="15.75">
      <c r="B173" s="53"/>
      <c r="C173" s="15"/>
    </row>
    <row r="174" spans="2:14" ht="15.75">
      <c r="B174" s="53"/>
      <c r="C174" s="15"/>
    </row>
    <row r="175" spans="2:14" ht="15.75">
      <c r="B175" s="53"/>
      <c r="C175" s="15"/>
    </row>
    <row r="176" spans="2:14" ht="15.75">
      <c r="B176" s="53"/>
      <c r="C176" s="15"/>
    </row>
    <row r="177" spans="2:14" ht="15.75">
      <c r="B177" s="53"/>
      <c r="C177" s="15"/>
    </row>
    <row r="178" spans="2:14" ht="15.75">
      <c r="B178" s="53"/>
      <c r="C178" s="15"/>
    </row>
    <row r="179" spans="2:14" ht="15.75">
      <c r="B179" s="53"/>
      <c r="C179" s="15"/>
    </row>
    <row r="180" spans="2:14" ht="15.75">
      <c r="B180" s="53"/>
      <c r="C180" s="15"/>
    </row>
    <row r="181" spans="2:14" ht="15.75">
      <c r="B181" s="53"/>
      <c r="C181" s="15"/>
    </row>
    <row r="182" spans="2:14" ht="15.75">
      <c r="B182" s="53"/>
      <c r="C182" s="15"/>
    </row>
    <row r="183" spans="2:14" ht="15.75">
      <c r="B183" s="53"/>
      <c r="C183" s="15"/>
    </row>
    <row r="184" spans="2:14" ht="15.75">
      <c r="B184" s="53"/>
      <c r="C184" s="15"/>
    </row>
    <row r="185" spans="2:14" ht="15.75">
      <c r="B185" s="53"/>
      <c r="C185" s="15"/>
    </row>
    <row r="186" spans="2:14" ht="15.75">
      <c r="B186" s="26" t="s">
        <v>215</v>
      </c>
      <c r="C186" s="53"/>
    </row>
    <row r="188" spans="2:14">
      <c r="B188" s="23" t="s">
        <v>3</v>
      </c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</row>
  </sheetData>
  <mergeCells count="8">
    <mergeCell ref="E21:E22"/>
    <mergeCell ref="F21:F22"/>
    <mergeCell ref="G21:G22"/>
    <mergeCell ref="B13:B14"/>
    <mergeCell ref="B18:B19"/>
    <mergeCell ref="B21:B22"/>
    <mergeCell ref="C21:C22"/>
    <mergeCell ref="D21:D22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74B7-4A1C-447B-908D-C6A55E342896}">
  <dimension ref="A1:N227"/>
  <sheetViews>
    <sheetView workbookViewId="0"/>
  </sheetViews>
  <sheetFormatPr defaultRowHeight="15"/>
  <cols>
    <col min="2" max="2" width="14" customWidth="1"/>
    <col min="6" max="6" width="20.5703125" customWidth="1"/>
  </cols>
  <sheetData>
    <row r="1" spans="1:2" ht="23.25">
      <c r="A1" s="18">
        <v>15</v>
      </c>
    </row>
    <row r="3" spans="1:2" ht="15.75">
      <c r="B3" s="15" t="s">
        <v>124</v>
      </c>
    </row>
    <row r="4" spans="1:2" ht="15.75">
      <c r="B4" s="15" t="s">
        <v>125</v>
      </c>
    </row>
    <row r="5" spans="1:2" ht="15.75">
      <c r="B5" s="15"/>
    </row>
    <row r="6" spans="1:2" ht="15.75">
      <c r="B6" s="15" t="s">
        <v>126</v>
      </c>
    </row>
    <row r="7" spans="1:2" ht="15.75">
      <c r="B7" s="15" t="s">
        <v>127</v>
      </c>
    </row>
    <row r="8" spans="1:2" ht="15.75">
      <c r="B8" s="15" t="s">
        <v>128</v>
      </c>
    </row>
    <row r="9" spans="1:2" ht="15.75">
      <c r="B9" s="15"/>
    </row>
    <row r="11" spans="1:2" ht="15.75">
      <c r="B11" s="24"/>
    </row>
    <row r="13" spans="1:2" ht="15.75">
      <c r="B13" s="15" t="s">
        <v>86</v>
      </c>
    </row>
    <row r="14" spans="1:2" ht="15.75">
      <c r="B14" s="15" t="s">
        <v>129</v>
      </c>
    </row>
    <row r="15" spans="1:2" ht="15.75">
      <c r="B15" s="25" t="s">
        <v>130</v>
      </c>
    </row>
    <row r="16" spans="1:2" ht="15.75">
      <c r="B16" s="24"/>
    </row>
    <row r="17" spans="2:14" ht="15.75">
      <c r="B17" s="15" t="s">
        <v>131</v>
      </c>
    </row>
    <row r="18" spans="2:14" ht="15.75">
      <c r="B18" s="15" t="s">
        <v>132</v>
      </c>
    </row>
    <row r="19" spans="2:14" ht="15.75">
      <c r="B19" s="15"/>
    </row>
    <row r="20" spans="2:14" ht="15.75">
      <c r="B20" s="15" t="s">
        <v>113</v>
      </c>
    </row>
    <row r="21" spans="2:14" ht="15.75">
      <c r="B21" s="75" t="s">
        <v>114</v>
      </c>
    </row>
    <row r="22" spans="2:14" ht="15.75">
      <c r="B22" s="76" t="s">
        <v>115</v>
      </c>
    </row>
    <row r="23" spans="2:14" ht="15.75">
      <c r="B23" s="75" t="s">
        <v>116</v>
      </c>
    </row>
    <row r="24" spans="2:14" ht="15.75">
      <c r="B24" s="75" t="s">
        <v>117</v>
      </c>
    </row>
    <row r="25" spans="2:14" ht="15.75">
      <c r="B25" s="75" t="s">
        <v>118</v>
      </c>
    </row>
    <row r="26" spans="2:14" ht="15.75">
      <c r="B26" s="16"/>
    </row>
    <row r="27" spans="2:14" ht="15.75">
      <c r="B27" s="25" t="s">
        <v>119</v>
      </c>
    </row>
    <row r="28" spans="2:14" ht="15.75">
      <c r="B28" s="25"/>
    </row>
    <row r="29" spans="2:14" ht="15.75">
      <c r="B29" s="26" t="s">
        <v>120</v>
      </c>
    </row>
    <row r="31" spans="2:14">
      <c r="B31" s="23" t="s">
        <v>3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2:14">
      <c r="B32" t="s">
        <v>228</v>
      </c>
      <c r="C32" s="22"/>
      <c r="D32" s="51"/>
      <c r="E32" s="6"/>
      <c r="F32" s="51"/>
      <c r="G32" s="51"/>
      <c r="H32" s="51"/>
      <c r="I32" s="51"/>
      <c r="J32" s="51"/>
      <c r="K32" s="51"/>
      <c r="L32" s="51"/>
      <c r="M32" s="51"/>
      <c r="N32" s="51"/>
    </row>
    <row r="34" spans="2:14">
      <c r="B34" s="23" t="s">
        <v>4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s="22" customFormat="1"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2:14" s="22" customFormat="1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2:14" s="22" customFormat="1"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2:14" s="22" customFormat="1"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2:14" s="22" customFormat="1"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5" spans="2:14" ht="15.75">
      <c r="B45" s="26" t="s">
        <v>133</v>
      </c>
    </row>
    <row r="46" spans="2:14" ht="15.75">
      <c r="B46" s="26" t="s">
        <v>134</v>
      </c>
    </row>
    <row r="47" spans="2:14" ht="15.75">
      <c r="B47" s="26" t="s">
        <v>135</v>
      </c>
    </row>
    <row r="48" spans="2:14" ht="15.75">
      <c r="B48" s="26" t="s">
        <v>136</v>
      </c>
    </row>
    <row r="49" spans="2:14" ht="15.75">
      <c r="B49" s="26"/>
    </row>
    <row r="50" spans="2:14">
      <c r="B50" s="23" t="s">
        <v>227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2:14" s="22" customFormat="1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</row>
    <row r="52" spans="2:14" s="22" customFormat="1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</row>
    <row r="53" spans="2:14" s="22" customFormat="1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2:14" s="22" customFormat="1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</row>
    <row r="55" spans="2:14" s="22" customFormat="1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</row>
    <row r="56" spans="2:14" ht="15.75">
      <c r="B56" s="26"/>
    </row>
    <row r="57" spans="2:14" ht="15.75">
      <c r="B57" s="26"/>
    </row>
    <row r="58" spans="2:14" ht="15.75">
      <c r="B58" s="26"/>
    </row>
    <row r="59" spans="2:14" ht="15.75">
      <c r="B59" s="26"/>
    </row>
    <row r="60" spans="2:14" ht="15.75">
      <c r="B60" s="26"/>
    </row>
    <row r="61" spans="2:14" ht="15.75">
      <c r="B61" s="25" t="s">
        <v>137</v>
      </c>
    </row>
    <row r="62" spans="2:14" ht="15.75">
      <c r="B62" s="25" t="s">
        <v>138</v>
      </c>
    </row>
    <row r="63" spans="2:14" ht="15.75">
      <c r="B63" s="25" t="s">
        <v>139</v>
      </c>
    </row>
    <row r="64" spans="2:14" ht="15.75">
      <c r="B64" s="15"/>
    </row>
    <row r="65" spans="2:14" ht="15.75">
      <c r="B65" s="15"/>
    </row>
    <row r="66" spans="2:14" ht="15.75">
      <c r="B66" s="25" t="s">
        <v>140</v>
      </c>
    </row>
    <row r="68" spans="2:14">
      <c r="B68" s="23" t="s">
        <v>227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2:14" s="22" customFormat="1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2:14" s="22" customFormat="1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</row>
    <row r="71" spans="2:14" s="22" customFormat="1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</row>
    <row r="72" spans="2:14" s="22" customFormat="1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</row>
    <row r="73" spans="2:14" s="22" customFormat="1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</row>
    <row r="79" spans="2:14" ht="15.75">
      <c r="B79" s="15" t="s">
        <v>121</v>
      </c>
    </row>
    <row r="80" spans="2:14" ht="15.75">
      <c r="B80" s="15"/>
    </row>
    <row r="81" spans="2:14" ht="15.75">
      <c r="B81" s="25" t="s">
        <v>122</v>
      </c>
    </row>
    <row r="82" spans="2:14" ht="15.75">
      <c r="B82" s="15"/>
    </row>
    <row r="83" spans="2:14" ht="15.75">
      <c r="B83" s="25" t="s">
        <v>141</v>
      </c>
    </row>
    <row r="85" spans="2:14">
      <c r="B85" s="23" t="s">
        <v>227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91" spans="2:14" ht="15.75">
      <c r="B91" s="25" t="s">
        <v>142</v>
      </c>
    </row>
    <row r="93" spans="2:14" ht="15.75">
      <c r="B93" s="16" t="s">
        <v>123</v>
      </c>
    </row>
    <row r="94" spans="2:14" ht="15.75">
      <c r="B94" s="16"/>
    </row>
    <row r="95" spans="2:14">
      <c r="B95" s="23" t="s">
        <v>3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2:14" s="22" customFormat="1">
      <c r="B96" t="s">
        <v>159</v>
      </c>
      <c r="D96" s="51"/>
      <c r="E96" s="6"/>
      <c r="F96" s="51"/>
      <c r="G96" s="51"/>
      <c r="H96" s="51"/>
      <c r="I96" s="51"/>
      <c r="J96" s="51"/>
      <c r="K96" s="51"/>
      <c r="L96" s="51"/>
      <c r="M96" s="51"/>
      <c r="N96" s="51"/>
    </row>
    <row r="97" spans="2:14" s="22" customFormat="1"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2:14" s="22" customFormat="1">
      <c r="B98" s="23" t="s">
        <v>4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2:14" s="22" customFormat="1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2:14">
      <c r="B100" s="77" t="s">
        <v>144</v>
      </c>
      <c r="K100" t="s">
        <v>179</v>
      </c>
    </row>
    <row r="101" spans="2:14">
      <c r="B101" t="s">
        <v>145</v>
      </c>
      <c r="C101" s="64">
        <v>0.2</v>
      </c>
      <c r="F101" t="s">
        <v>146</v>
      </c>
      <c r="G101" s="6"/>
      <c r="K101" t="s">
        <v>147</v>
      </c>
      <c r="L101" s="79"/>
    </row>
    <row r="102" spans="2:14">
      <c r="B102" t="s">
        <v>148</v>
      </c>
      <c r="C102" s="64">
        <v>0.25</v>
      </c>
      <c r="K102" t="s">
        <v>149</v>
      </c>
      <c r="L102" s="78"/>
    </row>
    <row r="103" spans="2:14">
      <c r="F103" t="s">
        <v>150</v>
      </c>
      <c r="G103" s="6"/>
    </row>
    <row r="104" spans="2:14">
      <c r="F104" t="s">
        <v>151</v>
      </c>
      <c r="G104" s="6"/>
    </row>
    <row r="105" spans="2:14">
      <c r="B105" s="93">
        <v>42738</v>
      </c>
      <c r="F105" t="s">
        <v>152</v>
      </c>
      <c r="G105" s="6"/>
    </row>
    <row r="106" spans="2:14">
      <c r="B106" s="80" t="s">
        <v>153</v>
      </c>
      <c r="C106">
        <v>207.5</v>
      </c>
      <c r="F106" t="s">
        <v>154</v>
      </c>
      <c r="G106" s="6"/>
    </row>
    <row r="107" spans="2:14">
      <c r="B107" s="80" t="s">
        <v>155</v>
      </c>
      <c r="C107" s="81">
        <v>500000</v>
      </c>
      <c r="F107" s="22"/>
      <c r="G107" s="22"/>
    </row>
    <row r="108" spans="2:14">
      <c r="B108" s="80"/>
    </row>
    <row r="109" spans="2:14">
      <c r="B109" s="93">
        <v>43103</v>
      </c>
      <c r="F109" t="s">
        <v>156</v>
      </c>
      <c r="G109" s="78">
        <f>SUM(G101,G103:G106)</f>
        <v>0</v>
      </c>
    </row>
    <row r="110" spans="2:14">
      <c r="B110" s="80" t="s">
        <v>153</v>
      </c>
      <c r="C110">
        <v>254</v>
      </c>
      <c r="F110" t="s">
        <v>157</v>
      </c>
      <c r="G110" s="6"/>
    </row>
    <row r="111" spans="2:14">
      <c r="B111" s="80" t="s">
        <v>158</v>
      </c>
      <c r="C111" s="64">
        <v>0.2</v>
      </c>
    </row>
    <row r="112" spans="2:14">
      <c r="B112" s="80" t="s">
        <v>160</v>
      </c>
      <c r="C112" s="64">
        <v>0.03</v>
      </c>
    </row>
    <row r="113" spans="2:12">
      <c r="B113" s="80" t="s">
        <v>161</v>
      </c>
      <c r="C113" s="64">
        <v>0.02</v>
      </c>
    </row>
    <row r="114" spans="2:12">
      <c r="B114" s="80"/>
    </row>
    <row r="115" spans="2:12">
      <c r="B115" s="80"/>
    </row>
    <row r="117" spans="2:12">
      <c r="B117" s="77" t="s">
        <v>150</v>
      </c>
    </row>
    <row r="118" spans="2:12">
      <c r="B118" s="82" t="s">
        <v>162</v>
      </c>
      <c r="C118" s="83"/>
      <c r="D118" s="83"/>
      <c r="E118" s="83"/>
      <c r="F118" s="83"/>
      <c r="G118" s="83"/>
      <c r="H118" s="83"/>
      <c r="I118" s="84"/>
      <c r="K118" t="s">
        <v>179</v>
      </c>
    </row>
    <row r="119" spans="2:12">
      <c r="B119" s="85" t="s">
        <v>163</v>
      </c>
      <c r="C119" s="79">
        <v>100</v>
      </c>
      <c r="E119" t="s">
        <v>164</v>
      </c>
      <c r="F119">
        <f>(LN(C119/C120)+(C122-C123+C124^2/2)*C121)/(C124*SQRT(C121))</f>
        <v>0.25</v>
      </c>
      <c r="H119" t="s">
        <v>165</v>
      </c>
      <c r="I119" s="86">
        <f>_xlfn.NORM.S.DIST(F119,TRUE)</f>
        <v>0.5987063256829237</v>
      </c>
      <c r="K119" t="s">
        <v>147</v>
      </c>
      <c r="L119" s="79"/>
    </row>
    <row r="120" spans="2:12">
      <c r="B120" s="85" t="s">
        <v>166</v>
      </c>
      <c r="C120" s="79">
        <v>100</v>
      </c>
      <c r="E120" t="s">
        <v>167</v>
      </c>
      <c r="F120">
        <f>F119-C124*SQRT(C121)</f>
        <v>0.15</v>
      </c>
      <c r="H120" t="s">
        <v>168</v>
      </c>
      <c r="I120" s="86">
        <f t="shared" ref="I120:I122" si="0">_xlfn.NORM.S.DIST(F120,TRUE)</f>
        <v>0.5596176923702425</v>
      </c>
      <c r="K120" t="s">
        <v>149</v>
      </c>
      <c r="L120" s="78"/>
    </row>
    <row r="121" spans="2:12">
      <c r="B121" s="85" t="s">
        <v>169</v>
      </c>
      <c r="C121" s="79">
        <v>1</v>
      </c>
      <c r="E121" s="87" t="s">
        <v>170</v>
      </c>
      <c r="F121">
        <f>-F119</f>
        <v>-0.25</v>
      </c>
      <c r="H121" t="s">
        <v>171</v>
      </c>
      <c r="I121" s="86">
        <f t="shared" si="0"/>
        <v>0.4012936743170763</v>
      </c>
    </row>
    <row r="122" spans="2:12">
      <c r="B122" s="85" t="s">
        <v>172</v>
      </c>
      <c r="C122" s="88">
        <v>0.02</v>
      </c>
      <c r="E122" s="87" t="s">
        <v>173</v>
      </c>
      <c r="F122">
        <f>-F120</f>
        <v>-0.15</v>
      </c>
      <c r="H122" t="s">
        <v>174</v>
      </c>
      <c r="I122" s="86">
        <f t="shared" si="0"/>
        <v>0.4403823076297575</v>
      </c>
    </row>
    <row r="123" spans="2:12">
      <c r="B123" s="85" t="s">
        <v>175</v>
      </c>
      <c r="C123" s="88">
        <v>0</v>
      </c>
      <c r="I123" s="86"/>
    </row>
    <row r="124" spans="2:12">
      <c r="B124" s="89" t="s">
        <v>176</v>
      </c>
      <c r="C124" s="90">
        <v>0.1</v>
      </c>
      <c r="D124" s="91"/>
      <c r="E124" s="92" t="s">
        <v>177</v>
      </c>
      <c r="F124" s="95">
        <f>I119*C119*EXP(-C123*C121)-I120*C120*EXP(-C122*C121)</f>
        <v>5.0169806062624147</v>
      </c>
      <c r="G124" s="91"/>
      <c r="H124" s="92" t="s">
        <v>178</v>
      </c>
      <c r="I124" s="94">
        <f>I122*C120*EXP(-C122*C121)-I121*C119*EXP(-C123*C121)</f>
        <v>3.0368479369379386</v>
      </c>
    </row>
    <row r="127" spans="2:12">
      <c r="B127" s="77" t="s">
        <v>151</v>
      </c>
    </row>
    <row r="128" spans="2:12">
      <c r="B128" s="82" t="s">
        <v>162</v>
      </c>
      <c r="C128" s="83"/>
      <c r="D128" s="83"/>
      <c r="E128" s="83"/>
      <c r="F128" s="83"/>
      <c r="G128" s="83"/>
      <c r="H128" s="83"/>
      <c r="I128" s="84"/>
      <c r="K128" t="s">
        <v>179</v>
      </c>
    </row>
    <row r="129" spans="2:12">
      <c r="B129" s="85" t="s">
        <v>163</v>
      </c>
      <c r="C129" s="79">
        <v>100</v>
      </c>
      <c r="E129" t="s">
        <v>164</v>
      </c>
      <c r="F129">
        <f>(LN(C129/C130)+(C132-C133+C134^2/2)*C131)/(C134*SQRT(C131))</f>
        <v>0.25</v>
      </c>
      <c r="H129" t="s">
        <v>165</v>
      </c>
      <c r="I129" s="86">
        <f>_xlfn.NORM.S.DIST(F129,TRUE)</f>
        <v>0.5987063256829237</v>
      </c>
      <c r="K129" t="s">
        <v>147</v>
      </c>
      <c r="L129" s="79"/>
    </row>
    <row r="130" spans="2:12">
      <c r="B130" s="85" t="s">
        <v>166</v>
      </c>
      <c r="C130" s="79">
        <v>100</v>
      </c>
      <c r="E130" t="s">
        <v>167</v>
      </c>
      <c r="F130">
        <f>F129-C134*SQRT(C131)</f>
        <v>0.15</v>
      </c>
      <c r="H130" t="s">
        <v>168</v>
      </c>
      <c r="I130" s="86">
        <f t="shared" ref="I130:I132" si="1">_xlfn.NORM.S.DIST(F130,TRUE)</f>
        <v>0.5596176923702425</v>
      </c>
      <c r="K130" t="s">
        <v>149</v>
      </c>
      <c r="L130" s="78"/>
    </row>
    <row r="131" spans="2:12">
      <c r="B131" s="85" t="s">
        <v>169</v>
      </c>
      <c r="C131" s="79">
        <v>1</v>
      </c>
      <c r="E131" s="87" t="s">
        <v>170</v>
      </c>
      <c r="F131">
        <f>-F129</f>
        <v>-0.25</v>
      </c>
      <c r="H131" t="s">
        <v>171</v>
      </c>
      <c r="I131" s="86">
        <f t="shared" si="1"/>
        <v>0.4012936743170763</v>
      </c>
    </row>
    <row r="132" spans="2:12">
      <c r="B132" s="85" t="s">
        <v>172</v>
      </c>
      <c r="C132" s="88">
        <v>0.02</v>
      </c>
      <c r="E132" s="87" t="s">
        <v>173</v>
      </c>
      <c r="F132">
        <f>-F130</f>
        <v>-0.15</v>
      </c>
      <c r="H132" t="s">
        <v>174</v>
      </c>
      <c r="I132" s="86">
        <f t="shared" si="1"/>
        <v>0.4403823076297575</v>
      </c>
    </row>
    <row r="133" spans="2:12">
      <c r="B133" s="85" t="s">
        <v>175</v>
      </c>
      <c r="C133" s="88">
        <v>0</v>
      </c>
      <c r="I133" s="86"/>
    </row>
    <row r="134" spans="2:12">
      <c r="B134" s="89" t="s">
        <v>176</v>
      </c>
      <c r="C134" s="90">
        <v>0.1</v>
      </c>
      <c r="D134" s="91"/>
      <c r="E134" s="92" t="s">
        <v>177</v>
      </c>
      <c r="F134" s="95">
        <f>I129*C129*EXP(-C133*C131)-I130*C130*EXP(-C132*C131)</f>
        <v>5.0169806062624147</v>
      </c>
      <c r="G134" s="91"/>
      <c r="H134" s="92" t="s">
        <v>178</v>
      </c>
      <c r="I134" s="94">
        <f>I132*C130*EXP(-C132*C131)-I131*C129*EXP(-C133*C131)</f>
        <v>3.0368479369379386</v>
      </c>
    </row>
    <row r="137" spans="2:12">
      <c r="B137" s="77" t="s">
        <v>152</v>
      </c>
    </row>
    <row r="138" spans="2:12">
      <c r="B138" s="82" t="s">
        <v>162</v>
      </c>
      <c r="C138" s="83"/>
      <c r="D138" s="83"/>
      <c r="E138" s="83"/>
      <c r="F138" s="83"/>
      <c r="G138" s="83"/>
      <c r="H138" s="83"/>
      <c r="I138" s="84"/>
      <c r="K138" t="s">
        <v>179</v>
      </c>
    </row>
    <row r="139" spans="2:12">
      <c r="B139" s="85" t="s">
        <v>163</v>
      </c>
      <c r="C139" s="79">
        <v>100</v>
      </c>
      <c r="E139" t="s">
        <v>164</v>
      </c>
      <c r="F139">
        <f>(LN(C139/C140)+(C142-C143+C144^2/2)*C141)/(C144*SQRT(C141))</f>
        <v>0.25</v>
      </c>
      <c r="H139" t="s">
        <v>165</v>
      </c>
      <c r="I139" s="86">
        <f>_xlfn.NORM.S.DIST(F139,TRUE)</f>
        <v>0.5987063256829237</v>
      </c>
      <c r="K139" t="s">
        <v>147</v>
      </c>
      <c r="L139" s="79"/>
    </row>
    <row r="140" spans="2:12">
      <c r="B140" s="85" t="s">
        <v>166</v>
      </c>
      <c r="C140" s="79">
        <v>100</v>
      </c>
      <c r="E140" t="s">
        <v>167</v>
      </c>
      <c r="F140">
        <f>F139-C144*SQRT(C141)</f>
        <v>0.15</v>
      </c>
      <c r="H140" t="s">
        <v>168</v>
      </c>
      <c r="I140" s="86">
        <f t="shared" ref="I140:I142" si="2">_xlfn.NORM.S.DIST(F140,TRUE)</f>
        <v>0.5596176923702425</v>
      </c>
      <c r="K140" t="s">
        <v>149</v>
      </c>
      <c r="L140" s="78"/>
    </row>
    <row r="141" spans="2:12">
      <c r="B141" s="85" t="s">
        <v>169</v>
      </c>
      <c r="C141" s="79">
        <v>1</v>
      </c>
      <c r="E141" s="87" t="s">
        <v>170</v>
      </c>
      <c r="F141">
        <f>-F139</f>
        <v>-0.25</v>
      </c>
      <c r="H141" t="s">
        <v>171</v>
      </c>
      <c r="I141" s="86">
        <f t="shared" si="2"/>
        <v>0.4012936743170763</v>
      </c>
    </row>
    <row r="142" spans="2:12">
      <c r="B142" s="85" t="s">
        <v>172</v>
      </c>
      <c r="C142" s="88">
        <v>0.02</v>
      </c>
      <c r="E142" s="87" t="s">
        <v>173</v>
      </c>
      <c r="F142">
        <f>-F140</f>
        <v>-0.15</v>
      </c>
      <c r="H142" t="s">
        <v>174</v>
      </c>
      <c r="I142" s="86">
        <f t="shared" si="2"/>
        <v>0.4403823076297575</v>
      </c>
    </row>
    <row r="143" spans="2:12">
      <c r="B143" s="85" t="s">
        <v>175</v>
      </c>
      <c r="C143" s="88">
        <v>0</v>
      </c>
      <c r="I143" s="86"/>
    </row>
    <row r="144" spans="2:12">
      <c r="B144" s="89" t="s">
        <v>176</v>
      </c>
      <c r="C144" s="90">
        <v>0.1</v>
      </c>
      <c r="D144" s="91"/>
      <c r="E144" s="92" t="s">
        <v>177</v>
      </c>
      <c r="F144" s="95">
        <f>I139*C139*EXP(-C143*C141)-I140*C140*EXP(-C142*C141)</f>
        <v>5.0169806062624147</v>
      </c>
      <c r="G144" s="91"/>
      <c r="H144" s="92" t="s">
        <v>178</v>
      </c>
      <c r="I144" s="94">
        <f>I142*C140*EXP(-C142*C141)-I141*C139*EXP(-C143*C141)</f>
        <v>3.0368479369379386</v>
      </c>
    </row>
    <row r="147" spans="2:12">
      <c r="B147" s="77" t="s">
        <v>154</v>
      </c>
    </row>
    <row r="148" spans="2:12">
      <c r="B148" s="82" t="s">
        <v>162</v>
      </c>
      <c r="C148" s="83"/>
      <c r="D148" s="83"/>
      <c r="E148" s="83"/>
      <c r="F148" s="83"/>
      <c r="G148" s="83"/>
      <c r="H148" s="83"/>
      <c r="I148" s="84"/>
      <c r="K148" t="s">
        <v>179</v>
      </c>
    </row>
    <row r="149" spans="2:12">
      <c r="B149" s="85" t="s">
        <v>163</v>
      </c>
      <c r="C149" s="79">
        <v>100</v>
      </c>
      <c r="E149" t="s">
        <v>164</v>
      </c>
      <c r="F149">
        <f>(LN(C149/C150)+(C152-C153+C154^2/2)*C151)/(C154*SQRT(C151))</f>
        <v>0.25</v>
      </c>
      <c r="H149" t="s">
        <v>165</v>
      </c>
      <c r="I149" s="86">
        <f>_xlfn.NORM.S.DIST(F149,TRUE)</f>
        <v>0.5987063256829237</v>
      </c>
      <c r="K149" t="s">
        <v>147</v>
      </c>
      <c r="L149" s="79"/>
    </row>
    <row r="150" spans="2:12">
      <c r="B150" s="85" t="s">
        <v>166</v>
      </c>
      <c r="C150" s="79">
        <v>100</v>
      </c>
      <c r="E150" t="s">
        <v>167</v>
      </c>
      <c r="F150">
        <f>F149-C154*SQRT(C151)</f>
        <v>0.15</v>
      </c>
      <c r="H150" t="s">
        <v>168</v>
      </c>
      <c r="I150" s="86">
        <f t="shared" ref="I150:I152" si="3">_xlfn.NORM.S.DIST(F150,TRUE)</f>
        <v>0.5596176923702425</v>
      </c>
      <c r="K150" t="s">
        <v>149</v>
      </c>
      <c r="L150" s="78"/>
    </row>
    <row r="151" spans="2:12">
      <c r="B151" s="85" t="s">
        <v>169</v>
      </c>
      <c r="C151" s="79">
        <v>1</v>
      </c>
      <c r="E151" s="87" t="s">
        <v>170</v>
      </c>
      <c r="F151">
        <f>-F149</f>
        <v>-0.25</v>
      </c>
      <c r="H151" t="s">
        <v>171</v>
      </c>
      <c r="I151" s="86">
        <f t="shared" si="3"/>
        <v>0.4012936743170763</v>
      </c>
    </row>
    <row r="152" spans="2:12">
      <c r="B152" s="85" t="s">
        <v>172</v>
      </c>
      <c r="C152" s="88">
        <v>0.02</v>
      </c>
      <c r="E152" s="87" t="s">
        <v>173</v>
      </c>
      <c r="F152">
        <f>-F150</f>
        <v>-0.15</v>
      </c>
      <c r="H152" t="s">
        <v>174</v>
      </c>
      <c r="I152" s="86">
        <f t="shared" si="3"/>
        <v>0.4403823076297575</v>
      </c>
    </row>
    <row r="153" spans="2:12">
      <c r="B153" s="85" t="s">
        <v>175</v>
      </c>
      <c r="C153" s="88">
        <v>0</v>
      </c>
      <c r="I153" s="86"/>
    </row>
    <row r="154" spans="2:12">
      <c r="B154" s="89" t="s">
        <v>176</v>
      </c>
      <c r="C154" s="90">
        <v>0.1</v>
      </c>
      <c r="D154" s="91"/>
      <c r="E154" s="92" t="s">
        <v>177</v>
      </c>
      <c r="F154" s="95">
        <f>I149*C149*EXP(-C153*C151)-I150*C150*EXP(-C152*C151)</f>
        <v>5.0169806062624147</v>
      </c>
      <c r="G154" s="91"/>
      <c r="H154" s="92" t="s">
        <v>178</v>
      </c>
      <c r="I154" s="94">
        <f>I152*C150*EXP(-C152*C151)-I151*C149*EXP(-C153*C151)</f>
        <v>3.0368479369379386</v>
      </c>
    </row>
    <row r="158" spans="2:12" ht="15.75">
      <c r="B158" s="16" t="s">
        <v>180</v>
      </c>
    </row>
    <row r="161" spans="2:14">
      <c r="B161" s="23" t="s">
        <v>3</v>
      </c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2:14">
      <c r="B162" t="s">
        <v>159</v>
      </c>
      <c r="C162" s="6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2:14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2:14">
      <c r="B164" s="23" t="s">
        <v>4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6" spans="2:14">
      <c r="B166" s="77" t="s">
        <v>144</v>
      </c>
      <c r="K166" t="s">
        <v>179</v>
      </c>
    </row>
    <row r="167" spans="2:14">
      <c r="B167" t="s">
        <v>145</v>
      </c>
      <c r="C167" s="64">
        <v>0.2</v>
      </c>
      <c r="F167" t="s">
        <v>146</v>
      </c>
      <c r="G167" s="6"/>
      <c r="K167" t="s">
        <v>147</v>
      </c>
      <c r="L167" s="79"/>
    </row>
    <row r="168" spans="2:14">
      <c r="B168" t="s">
        <v>148</v>
      </c>
      <c r="C168" s="64">
        <v>0.25</v>
      </c>
      <c r="K168" t="s">
        <v>149</v>
      </c>
      <c r="L168" s="78"/>
    </row>
    <row r="169" spans="2:14">
      <c r="F169" t="s">
        <v>150</v>
      </c>
      <c r="G169" s="6"/>
    </row>
    <row r="170" spans="2:14">
      <c r="F170" t="s">
        <v>151</v>
      </c>
      <c r="G170" s="6"/>
    </row>
    <row r="171" spans="2:14">
      <c r="B171" s="93">
        <v>42738</v>
      </c>
      <c r="F171" t="s">
        <v>152</v>
      </c>
      <c r="G171" s="6"/>
    </row>
    <row r="172" spans="2:14">
      <c r="B172" s="80" t="s">
        <v>153</v>
      </c>
      <c r="C172">
        <v>207.5</v>
      </c>
      <c r="F172" t="s">
        <v>154</v>
      </c>
      <c r="G172" s="6"/>
    </row>
    <row r="173" spans="2:14">
      <c r="B173" s="80" t="s">
        <v>155</v>
      </c>
      <c r="C173" s="81">
        <v>500000</v>
      </c>
      <c r="F173" s="22"/>
      <c r="G173" s="22"/>
    </row>
    <row r="174" spans="2:14">
      <c r="B174" s="80"/>
    </row>
    <row r="175" spans="2:14">
      <c r="B175" s="93">
        <v>43103</v>
      </c>
      <c r="F175" t="s">
        <v>156</v>
      </c>
      <c r="G175" s="78">
        <f>SUM(G167,G169:G172)</f>
        <v>0</v>
      </c>
    </row>
    <row r="176" spans="2:14">
      <c r="B176" s="80" t="s">
        <v>153</v>
      </c>
      <c r="C176">
        <v>254</v>
      </c>
      <c r="F176" t="s">
        <v>157</v>
      </c>
      <c r="G176" s="6"/>
    </row>
    <row r="177" spans="2:12">
      <c r="B177" s="80" t="s">
        <v>158</v>
      </c>
      <c r="C177" s="64">
        <v>0.2</v>
      </c>
    </row>
    <row r="178" spans="2:12">
      <c r="B178" s="80" t="s">
        <v>160</v>
      </c>
      <c r="C178" s="64">
        <v>0.03</v>
      </c>
    </row>
    <row r="179" spans="2:12">
      <c r="B179" s="80" t="s">
        <v>161</v>
      </c>
      <c r="C179" s="64">
        <v>0.02</v>
      </c>
    </row>
    <row r="180" spans="2:12">
      <c r="B180" s="80"/>
    </row>
    <row r="181" spans="2:12">
      <c r="B181" s="80"/>
    </row>
    <row r="183" spans="2:12">
      <c r="B183" s="77" t="s">
        <v>150</v>
      </c>
    </row>
    <row r="184" spans="2:12">
      <c r="B184" s="82" t="s">
        <v>162</v>
      </c>
      <c r="C184" s="83"/>
      <c r="D184" s="83"/>
      <c r="E184" s="83"/>
      <c r="F184" s="83"/>
      <c r="G184" s="83"/>
      <c r="H184" s="83"/>
      <c r="I184" s="84"/>
      <c r="K184" t="s">
        <v>179</v>
      </c>
    </row>
    <row r="185" spans="2:12">
      <c r="B185" s="85" t="s">
        <v>163</v>
      </c>
      <c r="C185" s="79">
        <v>100</v>
      </c>
      <c r="E185" t="s">
        <v>164</v>
      </c>
      <c r="F185">
        <f>(LN(C185/C186)+(C188-C189+C190^2/2)*C187)/(C190*SQRT(C187))</f>
        <v>0.25</v>
      </c>
      <c r="H185" t="s">
        <v>165</v>
      </c>
      <c r="I185" s="86">
        <f>_xlfn.NORM.S.DIST(F185,TRUE)</f>
        <v>0.5987063256829237</v>
      </c>
      <c r="K185" t="s">
        <v>147</v>
      </c>
      <c r="L185" s="79"/>
    </row>
    <row r="186" spans="2:12">
      <c r="B186" s="85" t="s">
        <v>166</v>
      </c>
      <c r="C186" s="79">
        <v>100</v>
      </c>
      <c r="E186" t="s">
        <v>167</v>
      </c>
      <c r="F186">
        <f>F185-C190*SQRT(C187)</f>
        <v>0.15</v>
      </c>
      <c r="H186" t="s">
        <v>168</v>
      </c>
      <c r="I186" s="86">
        <f t="shared" ref="I186:I188" si="4">_xlfn.NORM.S.DIST(F186,TRUE)</f>
        <v>0.5596176923702425</v>
      </c>
      <c r="K186" t="s">
        <v>149</v>
      </c>
      <c r="L186" s="78"/>
    </row>
    <row r="187" spans="2:12">
      <c r="B187" s="85" t="s">
        <v>169</v>
      </c>
      <c r="C187" s="79">
        <v>1</v>
      </c>
      <c r="E187" s="87" t="s">
        <v>170</v>
      </c>
      <c r="F187">
        <f>-F185</f>
        <v>-0.25</v>
      </c>
      <c r="H187" t="s">
        <v>171</v>
      </c>
      <c r="I187" s="86">
        <f t="shared" si="4"/>
        <v>0.4012936743170763</v>
      </c>
    </row>
    <row r="188" spans="2:12">
      <c r="B188" s="85" t="s">
        <v>172</v>
      </c>
      <c r="C188" s="88">
        <v>0.02</v>
      </c>
      <c r="E188" s="87" t="s">
        <v>173</v>
      </c>
      <c r="F188">
        <f>-F186</f>
        <v>-0.15</v>
      </c>
      <c r="H188" t="s">
        <v>174</v>
      </c>
      <c r="I188" s="86">
        <f t="shared" si="4"/>
        <v>0.4403823076297575</v>
      </c>
    </row>
    <row r="189" spans="2:12">
      <c r="B189" s="85" t="s">
        <v>175</v>
      </c>
      <c r="C189" s="88">
        <v>0</v>
      </c>
      <c r="I189" s="86"/>
    </row>
    <row r="190" spans="2:12">
      <c r="B190" s="89" t="s">
        <v>176</v>
      </c>
      <c r="C190" s="90">
        <v>0.1</v>
      </c>
      <c r="D190" s="91"/>
      <c r="E190" s="92" t="s">
        <v>177</v>
      </c>
      <c r="F190" s="95">
        <f>I185*C185*EXP(-C189*C187)-I186*C186*EXP(-C188*C187)</f>
        <v>5.0169806062624147</v>
      </c>
      <c r="G190" s="91"/>
      <c r="H190" s="92" t="s">
        <v>178</v>
      </c>
      <c r="I190" s="94">
        <f>I188*C186*EXP(-C188*C187)-I187*C185*EXP(-C189*C187)</f>
        <v>3.0368479369379386</v>
      </c>
    </row>
    <row r="193" spans="2:12">
      <c r="B193" s="77" t="s">
        <v>151</v>
      </c>
    </row>
    <row r="194" spans="2:12">
      <c r="B194" s="82" t="s">
        <v>162</v>
      </c>
      <c r="C194" s="83"/>
      <c r="D194" s="83"/>
      <c r="E194" s="83"/>
      <c r="F194" s="83"/>
      <c r="G194" s="83"/>
      <c r="H194" s="83"/>
      <c r="I194" s="84"/>
      <c r="K194" t="s">
        <v>179</v>
      </c>
    </row>
    <row r="195" spans="2:12">
      <c r="B195" s="85" t="s">
        <v>163</v>
      </c>
      <c r="C195" s="79">
        <v>100</v>
      </c>
      <c r="E195" t="s">
        <v>164</v>
      </c>
      <c r="F195">
        <f>(LN(C195/C196)+(C198-C199+C200^2/2)*C197)/(C200*SQRT(C197))</f>
        <v>0.25</v>
      </c>
      <c r="H195" t="s">
        <v>165</v>
      </c>
      <c r="I195" s="86">
        <f>_xlfn.NORM.S.DIST(F195,TRUE)</f>
        <v>0.5987063256829237</v>
      </c>
      <c r="K195" t="s">
        <v>147</v>
      </c>
      <c r="L195" s="79"/>
    </row>
    <row r="196" spans="2:12">
      <c r="B196" s="85" t="s">
        <v>166</v>
      </c>
      <c r="C196" s="79">
        <v>100</v>
      </c>
      <c r="E196" t="s">
        <v>167</v>
      </c>
      <c r="F196">
        <f>F195-C200*SQRT(C197)</f>
        <v>0.15</v>
      </c>
      <c r="H196" t="s">
        <v>168</v>
      </c>
      <c r="I196" s="86">
        <f t="shared" ref="I196:I198" si="5">_xlfn.NORM.S.DIST(F196,TRUE)</f>
        <v>0.5596176923702425</v>
      </c>
      <c r="K196" t="s">
        <v>149</v>
      </c>
      <c r="L196" s="78"/>
    </row>
    <row r="197" spans="2:12">
      <c r="B197" s="85" t="s">
        <v>169</v>
      </c>
      <c r="C197" s="79">
        <v>1</v>
      </c>
      <c r="E197" s="87" t="s">
        <v>170</v>
      </c>
      <c r="F197">
        <f>-F195</f>
        <v>-0.25</v>
      </c>
      <c r="H197" t="s">
        <v>171</v>
      </c>
      <c r="I197" s="86">
        <f t="shared" si="5"/>
        <v>0.4012936743170763</v>
      </c>
    </row>
    <row r="198" spans="2:12">
      <c r="B198" s="85" t="s">
        <v>172</v>
      </c>
      <c r="C198" s="88">
        <v>0.02</v>
      </c>
      <c r="E198" s="87" t="s">
        <v>173</v>
      </c>
      <c r="F198">
        <f>-F196</f>
        <v>-0.15</v>
      </c>
      <c r="H198" t="s">
        <v>174</v>
      </c>
      <c r="I198" s="86">
        <f t="shared" si="5"/>
        <v>0.4403823076297575</v>
      </c>
    </row>
    <row r="199" spans="2:12">
      <c r="B199" s="85" t="s">
        <v>175</v>
      </c>
      <c r="C199" s="88">
        <v>0</v>
      </c>
      <c r="I199" s="86"/>
    </row>
    <row r="200" spans="2:12">
      <c r="B200" s="89" t="s">
        <v>176</v>
      </c>
      <c r="C200" s="90">
        <v>0.1</v>
      </c>
      <c r="D200" s="91"/>
      <c r="E200" s="92" t="s">
        <v>177</v>
      </c>
      <c r="F200" s="95">
        <f>I195*C195*EXP(-C199*C197)-I196*C196*EXP(-C198*C197)</f>
        <v>5.0169806062624147</v>
      </c>
      <c r="G200" s="91"/>
      <c r="H200" s="92" t="s">
        <v>178</v>
      </c>
      <c r="I200" s="94">
        <f>I198*C196*EXP(-C198*C197)-I197*C195*EXP(-C199*C197)</f>
        <v>3.0368479369379386</v>
      </c>
    </row>
    <row r="203" spans="2:12">
      <c r="B203" s="77" t="s">
        <v>152</v>
      </c>
    </row>
    <row r="204" spans="2:12">
      <c r="B204" s="82" t="s">
        <v>162</v>
      </c>
      <c r="C204" s="83"/>
      <c r="D204" s="83"/>
      <c r="E204" s="83"/>
      <c r="F204" s="83"/>
      <c r="G204" s="83"/>
      <c r="H204" s="83"/>
      <c r="I204" s="84"/>
      <c r="K204" t="s">
        <v>179</v>
      </c>
    </row>
    <row r="205" spans="2:12">
      <c r="B205" s="85" t="s">
        <v>163</v>
      </c>
      <c r="C205" s="79">
        <v>100</v>
      </c>
      <c r="E205" t="s">
        <v>164</v>
      </c>
      <c r="F205">
        <f>(LN(C205/C206)+(C208-C209+C210^2/2)*C207)/(C210*SQRT(C207))</f>
        <v>0.25</v>
      </c>
      <c r="H205" t="s">
        <v>165</v>
      </c>
      <c r="I205" s="86">
        <f>_xlfn.NORM.S.DIST(F205,TRUE)</f>
        <v>0.5987063256829237</v>
      </c>
      <c r="K205" t="s">
        <v>147</v>
      </c>
      <c r="L205" s="79"/>
    </row>
    <row r="206" spans="2:12">
      <c r="B206" s="85" t="s">
        <v>166</v>
      </c>
      <c r="C206" s="79">
        <v>100</v>
      </c>
      <c r="E206" t="s">
        <v>167</v>
      </c>
      <c r="F206">
        <f>F205-C210*SQRT(C207)</f>
        <v>0.15</v>
      </c>
      <c r="H206" t="s">
        <v>168</v>
      </c>
      <c r="I206" s="86">
        <f t="shared" ref="I206:I208" si="6">_xlfn.NORM.S.DIST(F206,TRUE)</f>
        <v>0.5596176923702425</v>
      </c>
      <c r="K206" t="s">
        <v>149</v>
      </c>
      <c r="L206" s="78"/>
    </row>
    <row r="207" spans="2:12">
      <c r="B207" s="85" t="s">
        <v>169</v>
      </c>
      <c r="C207" s="79">
        <v>1</v>
      </c>
      <c r="E207" s="87" t="s">
        <v>170</v>
      </c>
      <c r="F207">
        <f>-F205</f>
        <v>-0.25</v>
      </c>
      <c r="H207" t="s">
        <v>171</v>
      </c>
      <c r="I207" s="86">
        <f t="shared" si="6"/>
        <v>0.4012936743170763</v>
      </c>
    </row>
    <row r="208" spans="2:12">
      <c r="B208" s="85" t="s">
        <v>172</v>
      </c>
      <c r="C208" s="88">
        <v>0.02</v>
      </c>
      <c r="E208" s="87" t="s">
        <v>173</v>
      </c>
      <c r="F208">
        <f>-F206</f>
        <v>-0.15</v>
      </c>
      <c r="H208" t="s">
        <v>174</v>
      </c>
      <c r="I208" s="86">
        <f t="shared" si="6"/>
        <v>0.4403823076297575</v>
      </c>
    </row>
    <row r="209" spans="2:12">
      <c r="B209" s="85" t="s">
        <v>175</v>
      </c>
      <c r="C209" s="88">
        <v>0</v>
      </c>
      <c r="I209" s="86"/>
    </row>
    <row r="210" spans="2:12">
      <c r="B210" s="89" t="s">
        <v>176</v>
      </c>
      <c r="C210" s="90">
        <v>0.1</v>
      </c>
      <c r="D210" s="91"/>
      <c r="E210" s="92" t="s">
        <v>177</v>
      </c>
      <c r="F210" s="95">
        <f>I205*C205*EXP(-C209*C207)-I206*C206*EXP(-C208*C207)</f>
        <v>5.0169806062624147</v>
      </c>
      <c r="G210" s="91"/>
      <c r="H210" s="92" t="s">
        <v>178</v>
      </c>
      <c r="I210" s="94">
        <f>I208*C206*EXP(-C208*C207)-I207*C205*EXP(-C209*C207)</f>
        <v>3.0368479369379386</v>
      </c>
    </row>
    <row r="213" spans="2:12">
      <c r="B213" s="77" t="s">
        <v>154</v>
      </c>
    </row>
    <row r="214" spans="2:12">
      <c r="B214" s="82" t="s">
        <v>162</v>
      </c>
      <c r="C214" s="83"/>
      <c r="D214" s="83"/>
      <c r="E214" s="83"/>
      <c r="F214" s="83"/>
      <c r="G214" s="83"/>
      <c r="H214" s="83"/>
      <c r="I214" s="84"/>
      <c r="K214" t="s">
        <v>179</v>
      </c>
    </row>
    <row r="215" spans="2:12">
      <c r="B215" s="85" t="s">
        <v>163</v>
      </c>
      <c r="C215" s="79">
        <v>100</v>
      </c>
      <c r="E215" t="s">
        <v>164</v>
      </c>
      <c r="F215">
        <f>(LN(C215/C216)+(C218-C219+C220^2/2)*C217)/(C220*SQRT(C217))</f>
        <v>0.25</v>
      </c>
      <c r="H215" t="s">
        <v>165</v>
      </c>
      <c r="I215" s="86">
        <f>_xlfn.NORM.S.DIST(F215,TRUE)</f>
        <v>0.5987063256829237</v>
      </c>
      <c r="K215" t="s">
        <v>147</v>
      </c>
      <c r="L215" s="79"/>
    </row>
    <row r="216" spans="2:12">
      <c r="B216" s="85" t="s">
        <v>166</v>
      </c>
      <c r="C216" s="79">
        <v>100</v>
      </c>
      <c r="E216" t="s">
        <v>167</v>
      </c>
      <c r="F216">
        <f>F215-C220*SQRT(C217)</f>
        <v>0.15</v>
      </c>
      <c r="H216" t="s">
        <v>168</v>
      </c>
      <c r="I216" s="86">
        <f t="shared" ref="I216:I218" si="7">_xlfn.NORM.S.DIST(F216,TRUE)</f>
        <v>0.5596176923702425</v>
      </c>
      <c r="K216" t="s">
        <v>149</v>
      </c>
      <c r="L216" s="78"/>
    </row>
    <row r="217" spans="2:12">
      <c r="B217" s="85" t="s">
        <v>169</v>
      </c>
      <c r="C217" s="79">
        <v>1</v>
      </c>
      <c r="E217" s="87" t="s">
        <v>170</v>
      </c>
      <c r="F217">
        <f>-F215</f>
        <v>-0.25</v>
      </c>
      <c r="H217" t="s">
        <v>171</v>
      </c>
      <c r="I217" s="86">
        <f t="shared" si="7"/>
        <v>0.4012936743170763</v>
      </c>
    </row>
    <row r="218" spans="2:12">
      <c r="B218" s="85" t="s">
        <v>172</v>
      </c>
      <c r="C218" s="88">
        <v>0.02</v>
      </c>
      <c r="E218" s="87" t="s">
        <v>173</v>
      </c>
      <c r="F218">
        <f>-F216</f>
        <v>-0.15</v>
      </c>
      <c r="H218" t="s">
        <v>174</v>
      </c>
      <c r="I218" s="86">
        <f t="shared" si="7"/>
        <v>0.4403823076297575</v>
      </c>
    </row>
    <row r="219" spans="2:12">
      <c r="B219" s="85" t="s">
        <v>175</v>
      </c>
      <c r="C219" s="88">
        <v>0</v>
      </c>
      <c r="I219" s="86"/>
    </row>
    <row r="220" spans="2:12">
      <c r="B220" s="89" t="s">
        <v>176</v>
      </c>
      <c r="C220" s="90">
        <v>0.1</v>
      </c>
      <c r="D220" s="91"/>
      <c r="E220" s="92" t="s">
        <v>177</v>
      </c>
      <c r="F220" s="95">
        <f>I215*C215*EXP(-C219*C217)-I216*C216*EXP(-C218*C217)</f>
        <v>5.0169806062624147</v>
      </c>
      <c r="G220" s="91"/>
      <c r="H220" s="92" t="s">
        <v>178</v>
      </c>
      <c r="I220" s="94">
        <f>I218*C216*EXP(-C218*C217)-I217*C215*EXP(-C219*C217)</f>
        <v>3.0368479369379386</v>
      </c>
    </row>
    <row r="224" spans="2:12" ht="15.75">
      <c r="B224" s="25" t="s">
        <v>181</v>
      </c>
    </row>
    <row r="225" spans="2:14" ht="15.75">
      <c r="B225" s="25" t="s">
        <v>143</v>
      </c>
    </row>
    <row r="227" spans="2:14">
      <c r="B227" s="23" t="s">
        <v>227</v>
      </c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Candidate #</vt:lpstr>
      <vt:lpstr>Q4 </vt:lpstr>
      <vt:lpstr>Q5</vt:lpstr>
      <vt:lpstr>Q7</vt:lpstr>
      <vt:lpstr>Q10</vt:lpstr>
      <vt:lpstr>Q14</vt:lpstr>
      <vt:lpstr>Q15</vt:lpstr>
      <vt:lpstr>'Q15'!_Hlk94448667</vt:lpstr>
      <vt:lpstr>'Q15'!OLE_LINK2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2021-10-16T03:21:35Z</dcterms:created>
  <dcterms:modified xsi:type="dcterms:W3CDTF">2022-03-30T16:14:46Z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-1013759432</vt:i4>
  </property>
  <property fmtid="{D5CDD505-2E9C-101B-9397-08002B2CF9AE}" pid="3" name="_NewReviewCycle">
    <vt:lpwstr/>
  </property>
  <property fmtid="{D5CDD505-2E9C-101B-9397-08002B2CF9AE}" pid="4" name="_EmailSubject">
    <vt:lpwstr>Q1</vt:lpwstr>
  </property>
  <property fmtid="{D5CDD505-2E9C-101B-9397-08002B2CF9AE}" pid="5" name="_AuthorEmail">
    <vt:lpwstr>Gene.Cherng@ssa.gov</vt:lpwstr>
  </property>
  <property fmtid="{D5CDD505-2E9C-101B-9397-08002B2CF9AE}" pid="6" name="_AuthorEmailDisplayName">
    <vt:lpwstr>Cherng, Gene</vt:lpwstr>
  </property>
  <property fmtid="{D5CDD505-2E9C-101B-9397-08002B2CF9AE}" pid="7" name="_ReviewingToolsShownOnce">
    <vt:lpwstr/>
  </property>
</Properties>
</file>